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ini\Documents\Darbs\2024\9_Septembris\8_14-20_dekl._izdevumu_rezerve\Publicēšanai\"/>
    </mc:Choice>
  </mc:AlternateContent>
  <xr:revisionPtr revIDLastSave="0" documentId="13_ncr:1_{A0464E4A-8E92-4DC2-9A4F-798B77373BC3}" xr6:coauthVersionLast="47" xr6:coauthVersionMax="47" xr10:uidLastSave="{00000000-0000-0000-0000-000000000000}"/>
  <bookViews>
    <workbookView xWindow="-120" yWindow="-120" windowWidth="29040" windowHeight="15720" xr2:uid="{00CFD3ED-A272-4D06-8FC5-D0825323EACC}"/>
  </bookViews>
  <sheets>
    <sheet name="Dekl.izdevumu_prognoze_14-20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C27" i="5" l="1"/>
  <c r="CB27" i="5"/>
  <c r="BZ27" i="5"/>
  <c r="CC8" i="5" l="1"/>
  <c r="CB8" i="5"/>
  <c r="BZ8" i="5"/>
  <c r="CC22" i="5"/>
  <c r="CB22" i="5"/>
  <c r="BZ22" i="5"/>
  <c r="AD55" i="5"/>
  <c r="Z55" i="5"/>
  <c r="V55" i="5"/>
  <c r="R55" i="5"/>
  <c r="N55" i="5"/>
  <c r="J55" i="5"/>
  <c r="F55" i="5"/>
  <c r="I46" i="5"/>
  <c r="CI8" i="5" l="1"/>
  <c r="BS8" i="5"/>
  <c r="BN8" i="5"/>
  <c r="BR9" i="5" l="1"/>
  <c r="BS9" i="5"/>
  <c r="BR10" i="5"/>
  <c r="BS10" i="5"/>
  <c r="BR11" i="5"/>
  <c r="BS11" i="5"/>
  <c r="BR12" i="5"/>
  <c r="BS12" i="5"/>
  <c r="BR13" i="5"/>
  <c r="BS13" i="5"/>
  <c r="BR14" i="5"/>
  <c r="BS14" i="5"/>
  <c r="BR15" i="5"/>
  <c r="BS15" i="5"/>
  <c r="BR16" i="5"/>
  <c r="BS16" i="5"/>
  <c r="BR17" i="5"/>
  <c r="BS17" i="5"/>
  <c r="BR18" i="5"/>
  <c r="BS18" i="5"/>
  <c r="BR19" i="5"/>
  <c r="BS19" i="5"/>
  <c r="BR20" i="5"/>
  <c r="BS20" i="5"/>
  <c r="BR21" i="5"/>
  <c r="BS21" i="5"/>
  <c r="BR22" i="5"/>
  <c r="BS22" i="5"/>
  <c r="BR23" i="5"/>
  <c r="BS23" i="5"/>
  <c r="BR24" i="5"/>
  <c r="BS24" i="5"/>
  <c r="BR25" i="5"/>
  <c r="BS25" i="5"/>
  <c r="BR26" i="5"/>
  <c r="BS26" i="5"/>
  <c r="BR27" i="5"/>
  <c r="BS27" i="5"/>
  <c r="BR28" i="5"/>
  <c r="BS28" i="5"/>
  <c r="BR29" i="5"/>
  <c r="BS29" i="5"/>
  <c r="BR8" i="5"/>
  <c r="BO8" i="5"/>
  <c r="BN9" i="5"/>
  <c r="BN10" i="5"/>
  <c r="BN11" i="5"/>
  <c r="BN12" i="5"/>
  <c r="BN13" i="5"/>
  <c r="BN14" i="5"/>
  <c r="BN15" i="5"/>
  <c r="BN16" i="5"/>
  <c r="BN17" i="5"/>
  <c r="BN18" i="5"/>
  <c r="BN19" i="5"/>
  <c r="BN20" i="5"/>
  <c r="BN21" i="5"/>
  <c r="BN22" i="5"/>
  <c r="BN23" i="5"/>
  <c r="BN24" i="5"/>
  <c r="BN25" i="5"/>
  <c r="BN26" i="5"/>
  <c r="BN27" i="5"/>
  <c r="BN28" i="5"/>
  <c r="BN29" i="5"/>
  <c r="BG30" i="5"/>
  <c r="BK9" i="5"/>
  <c r="BK10" i="5"/>
  <c r="BK11" i="5"/>
  <c r="BK12" i="5"/>
  <c r="BK13" i="5"/>
  <c r="BK14" i="5"/>
  <c r="BK15" i="5"/>
  <c r="BK16" i="5"/>
  <c r="BK17" i="5"/>
  <c r="BK18" i="5"/>
  <c r="BK19" i="5"/>
  <c r="BK20" i="5"/>
  <c r="BK21" i="5"/>
  <c r="BK22" i="5"/>
  <c r="BK23" i="5"/>
  <c r="BK24" i="5"/>
  <c r="BK25" i="5"/>
  <c r="BK26" i="5"/>
  <c r="BK27" i="5"/>
  <c r="BK28" i="5"/>
  <c r="BK29" i="5"/>
  <c r="BK8" i="5"/>
  <c r="BI35" i="5" l="1"/>
  <c r="BH35" i="5"/>
  <c r="BG35" i="5"/>
  <c r="BF35" i="5"/>
  <c r="BI34" i="5"/>
  <c r="BH34" i="5"/>
  <c r="BG34" i="5"/>
  <c r="BF34" i="5"/>
  <c r="BI33" i="5"/>
  <c r="BH33" i="5"/>
  <c r="BG33" i="5"/>
  <c r="BF33" i="5"/>
  <c r="BI32" i="5"/>
  <c r="BH32" i="5"/>
  <c r="BG32" i="5"/>
  <c r="BF32" i="5"/>
  <c r="BI31" i="5"/>
  <c r="BH31" i="5"/>
  <c r="BG31" i="5"/>
  <c r="BF31" i="5"/>
  <c r="BI30" i="5"/>
  <c r="BH30" i="5"/>
  <c r="BF30" i="5"/>
  <c r="BG36" i="5" l="1"/>
  <c r="BF36" i="5"/>
  <c r="BH36" i="5"/>
  <c r="BI36" i="5"/>
  <c r="CO19" i="5" l="1"/>
  <c r="CO9" i="5"/>
  <c r="CO10" i="5"/>
  <c r="CO11" i="5"/>
  <c r="CO12" i="5"/>
  <c r="CO13" i="5"/>
  <c r="CO14" i="5"/>
  <c r="CO15" i="5"/>
  <c r="CO16" i="5"/>
  <c r="CO17" i="5"/>
  <c r="CO18" i="5"/>
  <c r="CO33" i="5"/>
  <c r="CO20" i="5"/>
  <c r="CO21" i="5"/>
  <c r="CO32" i="5" s="1"/>
  <c r="CO22" i="5"/>
  <c r="CO23" i="5"/>
  <c r="CO24" i="5"/>
  <c r="CO25" i="5"/>
  <c r="CO26" i="5"/>
  <c r="CO27" i="5"/>
  <c r="CO34" i="5" s="1"/>
  <c r="CO28" i="5"/>
  <c r="CO8" i="5"/>
  <c r="CN17" i="5"/>
  <c r="CP17" i="5" s="1"/>
  <c r="CN18" i="5"/>
  <c r="CP18" i="5" s="1"/>
  <c r="CN19" i="5"/>
  <c r="CP19" i="5" s="1"/>
  <c r="CQ19" i="5" s="1"/>
  <c r="CQ33" i="5" s="1"/>
  <c r="CN20" i="5"/>
  <c r="CQ20" i="5" s="1"/>
  <c r="CO35" i="5"/>
  <c r="CN33" i="5"/>
  <c r="CO30" i="5" l="1"/>
  <c r="CQ18" i="5"/>
  <c r="CQ17" i="5"/>
  <c r="CA9" i="5" l="1"/>
  <c r="CA10" i="5"/>
  <c r="CA11" i="5"/>
  <c r="CA12" i="5"/>
  <c r="CA13" i="5"/>
  <c r="CA14" i="5"/>
  <c r="CA15" i="5"/>
  <c r="CA16" i="5"/>
  <c r="CA17" i="5"/>
  <c r="CA31" i="5" s="1"/>
  <c r="CA18" i="5"/>
  <c r="CA19" i="5"/>
  <c r="CA20" i="5"/>
  <c r="CA21" i="5"/>
  <c r="CA22" i="5"/>
  <c r="CA23" i="5"/>
  <c r="CA24" i="5"/>
  <c r="CA32" i="5" s="1"/>
  <c r="CA25" i="5"/>
  <c r="CA26" i="5"/>
  <c r="CA27" i="5"/>
  <c r="CA34" i="5" s="1"/>
  <c r="CA28" i="5"/>
  <c r="CA35" i="5" s="1"/>
  <c r="CA29" i="5"/>
  <c r="CA8" i="5"/>
  <c r="CE8" i="5" s="1"/>
  <c r="CF8" i="5" s="1"/>
  <c r="CC35" i="5"/>
  <c r="CB35" i="5"/>
  <c r="BZ35" i="5"/>
  <c r="CC34" i="5"/>
  <c r="CB34" i="5"/>
  <c r="BZ34" i="5"/>
  <c r="CC33" i="5"/>
  <c r="CB33" i="5"/>
  <c r="CA33" i="5"/>
  <c r="BZ33" i="5"/>
  <c r="CC32" i="5"/>
  <c r="CB32" i="5"/>
  <c r="BZ32" i="5"/>
  <c r="CC31" i="5"/>
  <c r="CB31" i="5"/>
  <c r="BZ31" i="5"/>
  <c r="BZ30" i="5"/>
  <c r="CC30" i="5"/>
  <c r="CB30" i="5"/>
  <c r="CA30" i="5" l="1"/>
  <c r="CA36" i="5" s="1"/>
  <c r="CC36" i="5"/>
  <c r="BZ36" i="5"/>
  <c r="CB36" i="5"/>
  <c r="CI20" i="5" l="1"/>
  <c r="BU30" i="5" l="1"/>
  <c r="BW30" i="5"/>
  <c r="BX30" i="5"/>
  <c r="BU31" i="5"/>
  <c r="BW31" i="5"/>
  <c r="BX31" i="5"/>
  <c r="BU32" i="5"/>
  <c r="BW32" i="5"/>
  <c r="BX32" i="5"/>
  <c r="BU33" i="5"/>
  <c r="BW33" i="5"/>
  <c r="BX33" i="5"/>
  <c r="BU34" i="5"/>
  <c r="BW34" i="5"/>
  <c r="BX34" i="5"/>
  <c r="BU35" i="5"/>
  <c r="BW35" i="5"/>
  <c r="BX35" i="5"/>
  <c r="CJ9" i="5"/>
  <c r="CJ10" i="5"/>
  <c r="CJ11" i="5"/>
  <c r="CJ12" i="5"/>
  <c r="CJ13" i="5"/>
  <c r="CJ14" i="5"/>
  <c r="CJ15" i="5"/>
  <c r="CJ16" i="5"/>
  <c r="CJ17" i="5"/>
  <c r="CJ18" i="5"/>
  <c r="CJ20" i="5"/>
  <c r="CJ21" i="5"/>
  <c r="CJ22" i="5"/>
  <c r="CJ23" i="5"/>
  <c r="CJ24" i="5"/>
  <c r="CJ25" i="5"/>
  <c r="CJ26" i="5"/>
  <c r="CJ29" i="5"/>
  <c r="CJ8" i="5"/>
  <c r="CI9" i="5"/>
  <c r="CI10" i="5"/>
  <c r="CI11" i="5"/>
  <c r="CI12" i="5"/>
  <c r="CI13" i="5"/>
  <c r="CI14" i="5"/>
  <c r="CI15" i="5"/>
  <c r="CI16" i="5"/>
  <c r="CI17" i="5"/>
  <c r="CI18" i="5"/>
  <c r="CI19" i="5"/>
  <c r="CI21" i="5"/>
  <c r="CI22" i="5"/>
  <c r="CI23" i="5"/>
  <c r="CI24" i="5"/>
  <c r="CI25" i="5"/>
  <c r="CI26" i="5"/>
  <c r="CI29" i="5"/>
  <c r="CE9" i="5"/>
  <c r="CE10" i="5"/>
  <c r="CE11" i="5"/>
  <c r="CE12" i="5"/>
  <c r="CE13" i="5"/>
  <c r="CE14" i="5"/>
  <c r="CE15" i="5"/>
  <c r="CE21" i="5"/>
  <c r="CE22" i="5"/>
  <c r="CE23" i="5"/>
  <c r="CE24" i="5"/>
  <c r="CE25" i="5"/>
  <c r="CE26" i="5"/>
  <c r="BN34" i="5"/>
  <c r="BR33" i="5"/>
  <c r="BL17" i="5"/>
  <c r="BL18" i="5"/>
  <c r="BK33" i="5"/>
  <c r="BL20" i="5"/>
  <c r="P55" i="5"/>
  <c r="BE35" i="5"/>
  <c r="BD35" i="5"/>
  <c r="BB35" i="5"/>
  <c r="BA35" i="5"/>
  <c r="AZ35" i="5"/>
  <c r="AX35" i="5"/>
  <c r="AW35" i="5"/>
  <c r="AV35" i="5"/>
  <c r="AT35" i="5"/>
  <c r="AS35" i="5"/>
  <c r="AR35" i="5"/>
  <c r="AP35" i="5"/>
  <c r="AO35" i="5"/>
  <c r="AN35" i="5"/>
  <c r="AL35" i="5"/>
  <c r="AK35" i="5"/>
  <c r="AK51" i="5" s="1"/>
  <c r="AJ35" i="5"/>
  <c r="AJ51" i="5" s="1"/>
  <c r="AI35" i="5"/>
  <c r="AH35" i="5"/>
  <c r="AH51" i="5" s="1"/>
  <c r="AG35" i="5"/>
  <c r="AG51" i="5" s="1"/>
  <c r="AF35" i="5"/>
  <c r="AF51" i="5" s="1"/>
  <c r="AE35" i="5"/>
  <c r="AD35" i="5"/>
  <c r="AD51" i="5" s="1"/>
  <c r="AC35" i="5"/>
  <c r="AC51" i="5" s="1"/>
  <c r="AB35" i="5"/>
  <c r="AB51" i="5" s="1"/>
  <c r="AA35" i="5"/>
  <c r="Z35" i="5"/>
  <c r="Z51" i="5" s="1"/>
  <c r="Y35" i="5"/>
  <c r="Y51" i="5" s="1"/>
  <c r="X35" i="5"/>
  <c r="X51" i="5" s="1"/>
  <c r="W35" i="5"/>
  <c r="V35" i="5"/>
  <c r="V51" i="5" s="1"/>
  <c r="U35" i="5"/>
  <c r="U51" i="5" s="1"/>
  <c r="T35" i="5"/>
  <c r="T51" i="5" s="1"/>
  <c r="S35" i="5"/>
  <c r="R35" i="5"/>
  <c r="R51" i="5" s="1"/>
  <c r="Q35" i="5"/>
  <c r="Q51" i="5" s="1"/>
  <c r="P35" i="5"/>
  <c r="P51" i="5" s="1"/>
  <c r="O35" i="5"/>
  <c r="N35" i="5"/>
  <c r="N51" i="5" s="1"/>
  <c r="M35" i="5"/>
  <c r="M51" i="5" s="1"/>
  <c r="L35" i="5"/>
  <c r="L51" i="5" s="1"/>
  <c r="K35" i="5"/>
  <c r="J35" i="5"/>
  <c r="J51" i="5" s="1"/>
  <c r="I35" i="5"/>
  <c r="I51" i="5" s="1"/>
  <c r="H35" i="5"/>
  <c r="H51" i="5" s="1"/>
  <c r="G35" i="5"/>
  <c r="F35" i="5"/>
  <c r="F51" i="5" s="1"/>
  <c r="D35" i="5"/>
  <c r="BE34" i="5"/>
  <c r="BD34" i="5"/>
  <c r="BB34" i="5"/>
  <c r="BA34" i="5"/>
  <c r="AZ34" i="5"/>
  <c r="AY34" i="5"/>
  <c r="AX34" i="5"/>
  <c r="AW34" i="5"/>
  <c r="AV34" i="5"/>
  <c r="AT34" i="5"/>
  <c r="AS34" i="5"/>
  <c r="AR34" i="5"/>
  <c r="AP34" i="5"/>
  <c r="AO34" i="5"/>
  <c r="AN34" i="5"/>
  <c r="AL34" i="5"/>
  <c r="AK34" i="5"/>
  <c r="AK50" i="5" s="1"/>
  <c r="AJ34" i="5"/>
  <c r="AJ50" i="5" s="1"/>
  <c r="AI34" i="5"/>
  <c r="AH34" i="5"/>
  <c r="AH50" i="5" s="1"/>
  <c r="AG34" i="5"/>
  <c r="AG50" i="5" s="1"/>
  <c r="AF34" i="5"/>
  <c r="AF50" i="5" s="1"/>
  <c r="AE34" i="5"/>
  <c r="AD34" i="5"/>
  <c r="AD50" i="5" s="1"/>
  <c r="AC34" i="5"/>
  <c r="AC50" i="5" s="1"/>
  <c r="AB34" i="5"/>
  <c r="AB50" i="5" s="1"/>
  <c r="AA34" i="5"/>
  <c r="Z34" i="5"/>
  <c r="Z50" i="5" s="1"/>
  <c r="Y34" i="5"/>
  <c r="Y50" i="5" s="1"/>
  <c r="X34" i="5"/>
  <c r="X50" i="5" s="1"/>
  <c r="W34" i="5"/>
  <c r="V34" i="5"/>
  <c r="V50" i="5" s="1"/>
  <c r="U34" i="5"/>
  <c r="U50" i="5" s="1"/>
  <c r="T34" i="5"/>
  <c r="T50" i="5" s="1"/>
  <c r="S34" i="5"/>
  <c r="R34" i="5"/>
  <c r="R50" i="5" s="1"/>
  <c r="Q34" i="5"/>
  <c r="Q50" i="5" s="1"/>
  <c r="P34" i="5"/>
  <c r="P50" i="5" s="1"/>
  <c r="O34" i="5"/>
  <c r="N34" i="5"/>
  <c r="N50" i="5" s="1"/>
  <c r="M34" i="5"/>
  <c r="M50" i="5" s="1"/>
  <c r="L34" i="5"/>
  <c r="L50" i="5" s="1"/>
  <c r="K34" i="5"/>
  <c r="J34" i="5"/>
  <c r="J50" i="5" s="1"/>
  <c r="I34" i="5"/>
  <c r="I50" i="5" s="1"/>
  <c r="H34" i="5"/>
  <c r="H50" i="5" s="1"/>
  <c r="G34" i="5"/>
  <c r="F34" i="5"/>
  <c r="F50" i="5" s="1"/>
  <c r="D34" i="5"/>
  <c r="BE33" i="5"/>
  <c r="BD33" i="5"/>
  <c r="BB33" i="5"/>
  <c r="BA33" i="5"/>
  <c r="AZ33" i="5"/>
  <c r="AX33" i="5"/>
  <c r="AW33" i="5"/>
  <c r="AV33" i="5"/>
  <c r="AT33" i="5"/>
  <c r="AS33" i="5"/>
  <c r="AR33" i="5"/>
  <c r="AP33" i="5"/>
  <c r="AO33" i="5"/>
  <c r="AN33" i="5"/>
  <c r="AL33" i="5"/>
  <c r="AK33" i="5"/>
  <c r="AK49" i="5" s="1"/>
  <c r="AJ33" i="5"/>
  <c r="AJ49" i="5" s="1"/>
  <c r="AI33" i="5"/>
  <c r="AH33" i="5"/>
  <c r="AH49" i="5" s="1"/>
  <c r="AG33" i="5"/>
  <c r="AG49" i="5" s="1"/>
  <c r="AF33" i="5"/>
  <c r="AF49" i="5" s="1"/>
  <c r="AE33" i="5"/>
  <c r="AD33" i="5"/>
  <c r="AD49" i="5" s="1"/>
  <c r="AC33" i="5"/>
  <c r="AC49" i="5" s="1"/>
  <c r="AB33" i="5"/>
  <c r="AB49" i="5" s="1"/>
  <c r="AA33" i="5"/>
  <c r="Z33" i="5"/>
  <c r="Z49" i="5" s="1"/>
  <c r="Y33" i="5"/>
  <c r="Y49" i="5" s="1"/>
  <c r="X33" i="5"/>
  <c r="X49" i="5" s="1"/>
  <c r="W33" i="5"/>
  <c r="V33" i="5"/>
  <c r="V49" i="5" s="1"/>
  <c r="U33" i="5"/>
  <c r="U49" i="5" s="1"/>
  <c r="T33" i="5"/>
  <c r="T49" i="5" s="1"/>
  <c r="S33" i="5"/>
  <c r="R33" i="5"/>
  <c r="R49" i="5" s="1"/>
  <c r="Q33" i="5"/>
  <c r="Q49" i="5" s="1"/>
  <c r="P33" i="5"/>
  <c r="P49" i="5" s="1"/>
  <c r="O33" i="5"/>
  <c r="N33" i="5"/>
  <c r="N49" i="5" s="1"/>
  <c r="M33" i="5"/>
  <c r="M49" i="5" s="1"/>
  <c r="L33" i="5"/>
  <c r="L49" i="5" s="1"/>
  <c r="K33" i="5"/>
  <c r="J33" i="5"/>
  <c r="J49" i="5" s="1"/>
  <c r="I33" i="5"/>
  <c r="I49" i="5" s="1"/>
  <c r="H33" i="5"/>
  <c r="H49" i="5" s="1"/>
  <c r="G33" i="5"/>
  <c r="F33" i="5"/>
  <c r="F49" i="5" s="1"/>
  <c r="D33" i="5"/>
  <c r="BE32" i="5"/>
  <c r="BD32" i="5"/>
  <c r="BB32" i="5"/>
  <c r="BA32" i="5"/>
  <c r="AZ32" i="5"/>
  <c r="AX32" i="5"/>
  <c r="AW32" i="5"/>
  <c r="AV32" i="5"/>
  <c r="AT32" i="5"/>
  <c r="AS32" i="5"/>
  <c r="AR32" i="5"/>
  <c r="AP32" i="5"/>
  <c r="AO32" i="5"/>
  <c r="AN32" i="5"/>
  <c r="AL32" i="5"/>
  <c r="AK32" i="5"/>
  <c r="AK48" i="5" s="1"/>
  <c r="AJ32" i="5"/>
  <c r="AJ48" i="5" s="1"/>
  <c r="AI32" i="5"/>
  <c r="AH32" i="5"/>
  <c r="AH48" i="5" s="1"/>
  <c r="AG32" i="5"/>
  <c r="AG48" i="5" s="1"/>
  <c r="AF32" i="5"/>
  <c r="AF48" i="5" s="1"/>
  <c r="AE32" i="5"/>
  <c r="AD32" i="5"/>
  <c r="AD48" i="5" s="1"/>
  <c r="AC32" i="5"/>
  <c r="AC48" i="5" s="1"/>
  <c r="AB32" i="5"/>
  <c r="AB48" i="5" s="1"/>
  <c r="AA32" i="5"/>
  <c r="Z32" i="5"/>
  <c r="Z48" i="5" s="1"/>
  <c r="Y32" i="5"/>
  <c r="Y48" i="5" s="1"/>
  <c r="X32" i="5"/>
  <c r="X48" i="5" s="1"/>
  <c r="W32" i="5"/>
  <c r="V32" i="5"/>
  <c r="V48" i="5" s="1"/>
  <c r="U32" i="5"/>
  <c r="U48" i="5" s="1"/>
  <c r="T32" i="5"/>
  <c r="T48" i="5" s="1"/>
  <c r="S32" i="5"/>
  <c r="R32" i="5"/>
  <c r="R48" i="5" s="1"/>
  <c r="Q32" i="5"/>
  <c r="Q48" i="5" s="1"/>
  <c r="P32" i="5"/>
  <c r="P48" i="5" s="1"/>
  <c r="O32" i="5"/>
  <c r="N32" i="5"/>
  <c r="N48" i="5" s="1"/>
  <c r="M32" i="5"/>
  <c r="M48" i="5" s="1"/>
  <c r="L32" i="5"/>
  <c r="L48" i="5" s="1"/>
  <c r="K32" i="5"/>
  <c r="J32" i="5"/>
  <c r="J48" i="5" s="1"/>
  <c r="I32" i="5"/>
  <c r="I48" i="5" s="1"/>
  <c r="H32" i="5"/>
  <c r="H48" i="5" s="1"/>
  <c r="G32" i="5"/>
  <c r="F32" i="5"/>
  <c r="F48" i="5" s="1"/>
  <c r="D32" i="5"/>
  <c r="BE31" i="5"/>
  <c r="BD31" i="5"/>
  <c r="BB31" i="5"/>
  <c r="BA31" i="5"/>
  <c r="AZ31" i="5"/>
  <c r="AX31" i="5"/>
  <c r="AW31" i="5"/>
  <c r="AV31" i="5"/>
  <c r="AT31" i="5"/>
  <c r="AS31" i="5"/>
  <c r="AR31" i="5"/>
  <c r="AP31" i="5"/>
  <c r="AO31" i="5"/>
  <c r="AN31" i="5"/>
  <c r="AL31" i="5"/>
  <c r="AK31" i="5"/>
  <c r="AK47" i="5" s="1"/>
  <c r="AJ31" i="5"/>
  <c r="AJ47" i="5" s="1"/>
  <c r="AI31" i="5"/>
  <c r="AH31" i="5"/>
  <c r="AH47" i="5" s="1"/>
  <c r="AG31" i="5"/>
  <c r="AG47" i="5" s="1"/>
  <c r="AF31" i="5"/>
  <c r="AF47" i="5" s="1"/>
  <c r="AE31" i="5"/>
  <c r="AD31" i="5"/>
  <c r="AD47" i="5" s="1"/>
  <c r="AC31" i="5"/>
  <c r="AC47" i="5" s="1"/>
  <c r="AB31" i="5"/>
  <c r="AB47" i="5" s="1"/>
  <c r="AA31" i="5"/>
  <c r="Z31" i="5"/>
  <c r="Z47" i="5" s="1"/>
  <c r="Y31" i="5"/>
  <c r="Y47" i="5" s="1"/>
  <c r="X31" i="5"/>
  <c r="X47" i="5" s="1"/>
  <c r="W31" i="5"/>
  <c r="V31" i="5"/>
  <c r="V47" i="5" s="1"/>
  <c r="U31" i="5"/>
  <c r="U47" i="5" s="1"/>
  <c r="T31" i="5"/>
  <c r="T47" i="5" s="1"/>
  <c r="S31" i="5"/>
  <c r="R31" i="5"/>
  <c r="R47" i="5" s="1"/>
  <c r="Q31" i="5"/>
  <c r="Q47" i="5" s="1"/>
  <c r="P31" i="5"/>
  <c r="P47" i="5" s="1"/>
  <c r="O31" i="5"/>
  <c r="N31" i="5"/>
  <c r="N47" i="5" s="1"/>
  <c r="M31" i="5"/>
  <c r="M47" i="5" s="1"/>
  <c r="L31" i="5"/>
  <c r="L47" i="5" s="1"/>
  <c r="K31" i="5"/>
  <c r="J31" i="5"/>
  <c r="J47" i="5" s="1"/>
  <c r="I31" i="5"/>
  <c r="I47" i="5" s="1"/>
  <c r="H31" i="5"/>
  <c r="H47" i="5" s="1"/>
  <c r="G31" i="5"/>
  <c r="F31" i="5"/>
  <c r="F47" i="5" s="1"/>
  <c r="D31" i="5"/>
  <c r="BE30" i="5"/>
  <c r="BD30" i="5"/>
  <c r="BB30" i="5"/>
  <c r="BA30" i="5"/>
  <c r="AZ30" i="5"/>
  <c r="AX30" i="5"/>
  <c r="AW30" i="5"/>
  <c r="AV30" i="5"/>
  <c r="AT30" i="5"/>
  <c r="AS30" i="5"/>
  <c r="AR30" i="5"/>
  <c r="AP30" i="5"/>
  <c r="AO30" i="5"/>
  <c r="AO36" i="5" s="1"/>
  <c r="AN30" i="5"/>
  <c r="AL30" i="5"/>
  <c r="AK30" i="5"/>
  <c r="AK46" i="5" s="1"/>
  <c r="AJ30" i="5"/>
  <c r="AJ46" i="5" s="1"/>
  <c r="AI30" i="5"/>
  <c r="AH30" i="5"/>
  <c r="AG30" i="5"/>
  <c r="AF30" i="5"/>
  <c r="AE30" i="5"/>
  <c r="AD30" i="5"/>
  <c r="AC30" i="5"/>
  <c r="AC46" i="5" s="1"/>
  <c r="AB30" i="5"/>
  <c r="AA30" i="5"/>
  <c r="Z30" i="5"/>
  <c r="Y30" i="5"/>
  <c r="X30" i="5"/>
  <c r="W30" i="5"/>
  <c r="V30" i="5"/>
  <c r="V46" i="5" s="1"/>
  <c r="U30" i="5"/>
  <c r="U46" i="5" s="1"/>
  <c r="T30" i="5"/>
  <c r="T46" i="5" s="1"/>
  <c r="S30" i="5"/>
  <c r="R30" i="5"/>
  <c r="R46" i="5" s="1"/>
  <c r="Q30" i="5"/>
  <c r="Q46" i="5" s="1"/>
  <c r="P30" i="5"/>
  <c r="O30" i="5"/>
  <c r="N30" i="5"/>
  <c r="N46" i="5" s="1"/>
  <c r="M30" i="5"/>
  <c r="M46" i="5" s="1"/>
  <c r="L30" i="5"/>
  <c r="L46" i="5" s="1"/>
  <c r="K30" i="5"/>
  <c r="J30" i="5"/>
  <c r="I30" i="5"/>
  <c r="H30" i="5"/>
  <c r="G30" i="5"/>
  <c r="F30" i="5"/>
  <c r="F46" i="5" s="1"/>
  <c r="D30" i="5"/>
  <c r="AY29" i="5"/>
  <c r="CO29" i="5" s="1"/>
  <c r="CO31" i="5" s="1"/>
  <c r="AU29" i="5"/>
  <c r="AU31" i="5" s="1"/>
  <c r="AQ29" i="5"/>
  <c r="AQ31" i="5" s="1"/>
  <c r="AM29" i="5"/>
  <c r="BC35" i="5"/>
  <c r="AY35" i="5"/>
  <c r="AU35" i="5"/>
  <c r="AQ35" i="5"/>
  <c r="AM28" i="5"/>
  <c r="BC34" i="5"/>
  <c r="AU34" i="5"/>
  <c r="AQ34" i="5"/>
  <c r="AM27" i="5"/>
  <c r="AM26" i="5"/>
  <c r="AM25" i="5"/>
  <c r="AM24" i="5"/>
  <c r="AM23" i="5"/>
  <c r="AM22" i="5"/>
  <c r="AM21" i="5"/>
  <c r="BC33" i="5"/>
  <c r="AY33" i="5"/>
  <c r="AU33" i="5"/>
  <c r="AQ33" i="5"/>
  <c r="AM33" i="5"/>
  <c r="AM16" i="5"/>
  <c r="AM15" i="5"/>
  <c r="AU30" i="5"/>
  <c r="AM14" i="5"/>
  <c r="BC31" i="5"/>
  <c r="AM13" i="5"/>
  <c r="CN13" i="5" s="1"/>
  <c r="AM12" i="5"/>
  <c r="BC32" i="5"/>
  <c r="AY32" i="5"/>
  <c r="AU32" i="5"/>
  <c r="AQ32" i="5"/>
  <c r="AM11" i="5"/>
  <c r="CN11" i="5" s="1"/>
  <c r="AM10" i="5"/>
  <c r="AM9" i="5"/>
  <c r="BC30" i="5"/>
  <c r="AY30" i="5"/>
  <c r="AQ30" i="5"/>
  <c r="AM8" i="5"/>
  <c r="G36" i="5" l="1"/>
  <c r="S36" i="5"/>
  <c r="AE36" i="5"/>
  <c r="AB36" i="5"/>
  <c r="AB52" i="5" s="1"/>
  <c r="I36" i="5"/>
  <c r="I52" i="5" s="1"/>
  <c r="AG36" i="5"/>
  <c r="AG52" i="5" s="1"/>
  <c r="CP13" i="5"/>
  <c r="CQ13" i="5" s="1"/>
  <c r="CP11" i="5"/>
  <c r="CQ11" i="5" s="1"/>
  <c r="P36" i="5"/>
  <c r="P52" i="5" s="1"/>
  <c r="CO36" i="5"/>
  <c r="AM35" i="5"/>
  <c r="CN28" i="5"/>
  <c r="BV32" i="5"/>
  <c r="BV33" i="5"/>
  <c r="CP33" i="5"/>
  <c r="CS33" i="5" s="1"/>
  <c r="CN8" i="5"/>
  <c r="BL22" i="5"/>
  <c r="CN22" i="5"/>
  <c r="CP22" i="5" s="1"/>
  <c r="CQ22" i="5" s="1"/>
  <c r="BV35" i="5"/>
  <c r="BL23" i="5"/>
  <c r="CN23" i="5"/>
  <c r="CQ23" i="5" s="1"/>
  <c r="BL14" i="5"/>
  <c r="CN14" i="5"/>
  <c r="BL24" i="5"/>
  <c r="CN24" i="5"/>
  <c r="CN29" i="5"/>
  <c r="BL12" i="5"/>
  <c r="CN12" i="5"/>
  <c r="CQ12" i="5" s="1"/>
  <c r="BL25" i="5"/>
  <c r="CN25" i="5"/>
  <c r="BL21" i="5"/>
  <c r="CN21" i="5"/>
  <c r="BL10" i="5"/>
  <c r="CN10" i="5"/>
  <c r="CQ10" i="5" s="1"/>
  <c r="BL16" i="5"/>
  <c r="CN16" i="5"/>
  <c r="BL27" i="5"/>
  <c r="CN27" i="5"/>
  <c r="BL9" i="5"/>
  <c r="CN9" i="5"/>
  <c r="BL15" i="5"/>
  <c r="CN15" i="5"/>
  <c r="CQ15" i="5" s="1"/>
  <c r="BL26" i="5"/>
  <c r="CN26" i="5"/>
  <c r="J36" i="5"/>
  <c r="J52" i="5" s="1"/>
  <c r="AH36" i="5"/>
  <c r="AH52" i="5" s="1"/>
  <c r="CE16" i="5"/>
  <c r="CJ28" i="5"/>
  <c r="CJ35" i="5" s="1"/>
  <c r="BS34" i="5"/>
  <c r="CJ27" i="5"/>
  <c r="CJ34" i="5" s="1"/>
  <c r="BO19" i="5"/>
  <c r="BQ19" i="5" s="1"/>
  <c r="CE19" i="5"/>
  <c r="CE33" i="5" s="1"/>
  <c r="BR35" i="5"/>
  <c r="CI28" i="5"/>
  <c r="CI35" i="5" s="1"/>
  <c r="CE18" i="5"/>
  <c r="CF18" i="5" s="1"/>
  <c r="CG18" i="5" s="1"/>
  <c r="BR34" i="5"/>
  <c r="CI27" i="5"/>
  <c r="CI34" i="5" s="1"/>
  <c r="CE29" i="5"/>
  <c r="CE17" i="5"/>
  <c r="CF17" i="5" s="1"/>
  <c r="CG17" i="5" s="1"/>
  <c r="BV34" i="5"/>
  <c r="CE27" i="5"/>
  <c r="BN35" i="5"/>
  <c r="CE28" i="5"/>
  <c r="CJ19" i="5"/>
  <c r="CJ33" i="5" s="1"/>
  <c r="BO20" i="5"/>
  <c r="BQ20" i="5" s="1"/>
  <c r="CE20" i="5"/>
  <c r="CF20" i="5" s="1"/>
  <c r="BS35" i="5"/>
  <c r="H36" i="5"/>
  <c r="H52" i="5" s="1"/>
  <c r="AF36" i="5"/>
  <c r="AF52" i="5" s="1"/>
  <c r="CF16" i="5"/>
  <c r="CG16" i="5" s="1"/>
  <c r="BV31" i="5"/>
  <c r="CF26" i="5"/>
  <c r="CG26" i="5" s="1"/>
  <c r="Z36" i="5"/>
  <c r="Z52" i="5" s="1"/>
  <c r="BO24" i="5"/>
  <c r="BQ24" i="5" s="1"/>
  <c r="BV30" i="5"/>
  <c r="BN33" i="5"/>
  <c r="BE36" i="5"/>
  <c r="BB36" i="5"/>
  <c r="AW36" i="5"/>
  <c r="AV36" i="5"/>
  <c r="AT36" i="5"/>
  <c r="CF14" i="5"/>
  <c r="CG14" i="5" s="1"/>
  <c r="CF12" i="5"/>
  <c r="CG12" i="5" s="1"/>
  <c r="BO11" i="5"/>
  <c r="BQ11" i="5" s="1"/>
  <c r="BO23" i="5"/>
  <c r="BQ23" i="5" s="1"/>
  <c r="BQ8" i="5"/>
  <c r="CI30" i="5"/>
  <c r="CI32" i="5"/>
  <c r="CI31" i="5"/>
  <c r="CF25" i="5"/>
  <c r="CG25" i="5" s="1"/>
  <c r="AL36" i="5"/>
  <c r="CJ32" i="5"/>
  <c r="CF13" i="5"/>
  <c r="CF10" i="5"/>
  <c r="CG10" i="5" s="1"/>
  <c r="CF22" i="5"/>
  <c r="CG22" i="5" s="1"/>
  <c r="CI33" i="5"/>
  <c r="CJ30" i="5"/>
  <c r="CJ31" i="5"/>
  <c r="CF15" i="5"/>
  <c r="CG15" i="5" s="1"/>
  <c r="BO21" i="5"/>
  <c r="BQ21" i="5" s="1"/>
  <c r="BO9" i="5"/>
  <c r="BQ9" i="5" s="1"/>
  <c r="CF24" i="5"/>
  <c r="CG24" i="5" s="1"/>
  <c r="CF23" i="5"/>
  <c r="CG23" i="5" s="1"/>
  <c r="BS33" i="5"/>
  <c r="CF21" i="5"/>
  <c r="CG21" i="5" s="1"/>
  <c r="CF9" i="5"/>
  <c r="CG9" i="5" s="1"/>
  <c r="O36" i="5"/>
  <c r="AA36" i="5"/>
  <c r="AN36" i="5"/>
  <c r="BD36" i="5"/>
  <c r="BS32" i="5"/>
  <c r="BO25" i="5"/>
  <c r="BQ25" i="5" s="1"/>
  <c r="BO13" i="5"/>
  <c r="BQ13" i="5" s="1"/>
  <c r="BO17" i="5"/>
  <c r="BQ17" i="5" s="1"/>
  <c r="BR31" i="5"/>
  <c r="BO26" i="5"/>
  <c r="BQ26" i="5" s="1"/>
  <c r="BO14" i="5"/>
  <c r="BQ14" i="5" s="1"/>
  <c r="BO29" i="5"/>
  <c r="BQ29" i="5" s="1"/>
  <c r="BS31" i="5"/>
  <c r="X36" i="5"/>
  <c r="X52" i="5" s="1"/>
  <c r="AZ36" i="5"/>
  <c r="BO22" i="5"/>
  <c r="BQ22" i="5" s="1"/>
  <c r="BO10" i="5"/>
  <c r="BQ10" i="5" s="1"/>
  <c r="D36" i="5"/>
  <c r="AP36" i="5"/>
  <c r="BU36" i="5"/>
  <c r="BO33" i="5"/>
  <c r="Y36" i="5"/>
  <c r="Y52" i="5" s="1"/>
  <c r="BA36" i="5"/>
  <c r="BO27" i="5"/>
  <c r="BO15" i="5"/>
  <c r="BQ15" i="5" s="1"/>
  <c r="BO12" i="5"/>
  <c r="BQ12" i="5" s="1"/>
  <c r="BR32" i="5"/>
  <c r="BS30" i="5"/>
  <c r="BN32" i="5"/>
  <c r="BX36" i="5"/>
  <c r="BW36" i="5"/>
  <c r="BN31" i="5"/>
  <c r="BO28" i="5"/>
  <c r="BO16" i="5"/>
  <c r="BQ16" i="5" s="1"/>
  <c r="BO18" i="5"/>
  <c r="BL29" i="5"/>
  <c r="BR30" i="5"/>
  <c r="Q36" i="5"/>
  <c r="Q52" i="5" s="1"/>
  <c r="AC36" i="5"/>
  <c r="AC52" i="5" s="1"/>
  <c r="AM30" i="5"/>
  <c r="BN30" i="5"/>
  <c r="AM31" i="5"/>
  <c r="K36" i="5"/>
  <c r="W36" i="5"/>
  <c r="AI36" i="5"/>
  <c r="AX36" i="5"/>
  <c r="AM32" i="5"/>
  <c r="BL19" i="5"/>
  <c r="AM34" i="5"/>
  <c r="AD36" i="5"/>
  <c r="AD52" i="5" s="1"/>
  <c r="AR36" i="5"/>
  <c r="AS36" i="5"/>
  <c r="AY31" i="5"/>
  <c r="AY36" i="5" s="1"/>
  <c r="P46" i="5"/>
  <c r="AF46" i="5"/>
  <c r="BC36" i="5"/>
  <c r="AU36" i="5"/>
  <c r="AQ36" i="5"/>
  <c r="H46" i="5"/>
  <c r="X46" i="5"/>
  <c r="L36" i="5"/>
  <c r="L52" i="5" s="1"/>
  <c r="AJ36" i="5"/>
  <c r="AJ52" i="5" s="1"/>
  <c r="Y46" i="5"/>
  <c r="M36" i="5"/>
  <c r="M52" i="5" s="1"/>
  <c r="AK36" i="5"/>
  <c r="AK52" i="5" s="1"/>
  <c r="J46" i="5"/>
  <c r="Z46" i="5"/>
  <c r="N36" i="5"/>
  <c r="N52" i="5" s="1"/>
  <c r="AB46" i="5"/>
  <c r="AD46" i="5"/>
  <c r="F36" i="5"/>
  <c r="F52" i="5" s="1"/>
  <c r="R36" i="5"/>
  <c r="R52" i="5" s="1"/>
  <c r="AG46" i="5"/>
  <c r="AH46" i="5"/>
  <c r="T36" i="5"/>
  <c r="T52" i="5" s="1"/>
  <c r="U36" i="5"/>
  <c r="U52" i="5" s="1"/>
  <c r="V36" i="5"/>
  <c r="V52" i="5" s="1"/>
  <c r="BK34" i="5" l="1"/>
  <c r="CE31" i="5"/>
  <c r="CP26" i="5"/>
  <c r="CQ26" i="5" s="1"/>
  <c r="CN32" i="5"/>
  <c r="CP21" i="5"/>
  <c r="CQ21" i="5" s="1"/>
  <c r="CN35" i="5"/>
  <c r="CP28" i="5"/>
  <c r="CP35" i="5" s="1"/>
  <c r="CS35" i="5" s="1"/>
  <c r="CP25" i="5"/>
  <c r="CQ25" i="5" s="1"/>
  <c r="CP9" i="5"/>
  <c r="CQ9" i="5" s="1"/>
  <c r="CN31" i="5"/>
  <c r="CN34" i="5"/>
  <c r="CQ27" i="5"/>
  <c r="CQ34" i="5" s="1"/>
  <c r="CP27" i="5"/>
  <c r="CP29" i="5"/>
  <c r="CP31" i="5" s="1"/>
  <c r="CS31" i="5" s="1"/>
  <c r="CP8" i="5"/>
  <c r="CQ8" i="5" s="1"/>
  <c r="CP24" i="5"/>
  <c r="CQ24" i="5" s="1"/>
  <c r="CP16" i="5"/>
  <c r="CQ16" i="5" s="1"/>
  <c r="CP14" i="5"/>
  <c r="CQ14" i="5" s="1"/>
  <c r="CP34" i="5"/>
  <c r="CS34" i="5" s="1"/>
  <c r="CN30" i="5"/>
  <c r="BQ33" i="5"/>
  <c r="BP33" i="5"/>
  <c r="CF29" i="5"/>
  <c r="CG29" i="5" s="1"/>
  <c r="BV36" i="5"/>
  <c r="CI36" i="5"/>
  <c r="CF19" i="5"/>
  <c r="CG19" i="5" s="1"/>
  <c r="BS36" i="5"/>
  <c r="CE34" i="5"/>
  <c r="CF27" i="5"/>
  <c r="CF28" i="5"/>
  <c r="CE35" i="5"/>
  <c r="CE32" i="5"/>
  <c r="CF11" i="5"/>
  <c r="CJ36" i="5"/>
  <c r="BR36" i="5"/>
  <c r="CG8" i="5"/>
  <c r="CE30" i="5"/>
  <c r="CG20" i="5"/>
  <c r="AM36" i="5"/>
  <c r="CG13" i="5"/>
  <c r="BO31" i="5"/>
  <c r="BO30" i="5"/>
  <c r="BN36" i="5"/>
  <c r="BO32" i="5"/>
  <c r="BQ18" i="5"/>
  <c r="BO34" i="5"/>
  <c r="BQ27" i="5"/>
  <c r="BO35" i="5"/>
  <c r="BQ28" i="5"/>
  <c r="BK32" i="5"/>
  <c r="BL11" i="5"/>
  <c r="BL8" i="5"/>
  <c r="BK30" i="5"/>
  <c r="BL28" i="5"/>
  <c r="BK35" i="5"/>
  <c r="BL13" i="5"/>
  <c r="BK31" i="5"/>
  <c r="CN36" i="5" l="1"/>
  <c r="CQ32" i="5"/>
  <c r="CP30" i="5"/>
  <c r="CS30" i="5" s="1"/>
  <c r="CQ28" i="5"/>
  <c r="CQ35" i="5" s="1"/>
  <c r="CQ29" i="5"/>
  <c r="CQ31" i="5" s="1"/>
  <c r="CP32" i="5"/>
  <c r="CS32" i="5" s="1"/>
  <c r="CQ30" i="5"/>
  <c r="CF31" i="5"/>
  <c r="CG31" i="5" s="1"/>
  <c r="BQ31" i="5"/>
  <c r="BP31" i="5"/>
  <c r="BQ30" i="5"/>
  <c r="BP30" i="5"/>
  <c r="BQ35" i="5"/>
  <c r="BP35" i="5"/>
  <c r="BQ34" i="5"/>
  <c r="BP34" i="5"/>
  <c r="BQ32" i="5"/>
  <c r="BP32" i="5"/>
  <c r="CF33" i="5"/>
  <c r="CG33" i="5" s="1"/>
  <c r="CE36" i="5"/>
  <c r="CF32" i="5"/>
  <c r="CG11" i="5"/>
  <c r="CG28" i="5"/>
  <c r="CF35" i="5"/>
  <c r="CG27" i="5"/>
  <c r="CF34" i="5"/>
  <c r="CF30" i="5"/>
  <c r="BO36" i="5"/>
  <c r="BK36" i="5"/>
  <c r="CP36" i="5" l="1"/>
  <c r="CS36" i="5" s="1"/>
  <c r="CQ36" i="5"/>
  <c r="CH30" i="5"/>
  <c r="CK30" i="5" s="1"/>
  <c r="CH31" i="5"/>
  <c r="CK31" i="5" s="1"/>
  <c r="BQ36" i="5"/>
  <c r="BP36" i="5"/>
  <c r="CH33" i="5"/>
  <c r="CK33" i="5" s="1"/>
  <c r="CG35" i="5"/>
  <c r="CH35" i="5"/>
  <c r="CK35" i="5" s="1"/>
  <c r="CG32" i="5"/>
  <c r="CH32" i="5"/>
  <c r="CK32" i="5" s="1"/>
  <c r="CG34" i="5"/>
  <c r="CH34" i="5"/>
  <c r="CK34" i="5" s="1"/>
  <c r="CG30" i="5"/>
  <c r="CF36" i="5"/>
  <c r="CK36" i="5" l="1"/>
  <c r="CG36" i="5"/>
  <c r="CH36" i="5"/>
</calcChain>
</file>

<file path=xl/sharedStrings.xml><?xml version="1.0" encoding="utf-8"?>
<sst xmlns="http://schemas.openxmlformats.org/spreadsheetml/2006/main" count="178" uniqueCount="78">
  <si>
    <t>ERAF</t>
  </si>
  <si>
    <t>ESF</t>
  </si>
  <si>
    <t>KF</t>
  </si>
  <si>
    <t>JNI/ESF</t>
  </si>
  <si>
    <t>R-EU ERAF</t>
  </si>
  <si>
    <t>R-EU ESF</t>
  </si>
  <si>
    <t>Fonds</t>
  </si>
  <si>
    <t>Piešķīrums</t>
  </si>
  <si>
    <t>PV numurs</t>
  </si>
  <si>
    <t>ES fondu likme</t>
  </si>
  <si>
    <t>Kopā ERAF</t>
  </si>
  <si>
    <t>Kopā KF</t>
  </si>
  <si>
    <t>Kopā ESF</t>
  </si>
  <si>
    <t>Kopā JNI/ESF</t>
  </si>
  <si>
    <t>Kopā</t>
  </si>
  <si>
    <t>2.GG</t>
  </si>
  <si>
    <t>Attiecināmie</t>
  </si>
  <si>
    <t>Publiskie visi</t>
  </si>
  <si>
    <t>Publiskie 129.pants</t>
  </si>
  <si>
    <t>3.GG</t>
  </si>
  <si>
    <t>4.GG</t>
  </si>
  <si>
    <t>5.GG</t>
  </si>
  <si>
    <t>6.GG</t>
  </si>
  <si>
    <t>7.GG</t>
  </si>
  <si>
    <t>8.GG</t>
  </si>
  <si>
    <t>9.GG</t>
  </si>
  <si>
    <t>10.gg</t>
  </si>
  <si>
    <t>1.MPEK</t>
  </si>
  <si>
    <t>2.MPEK</t>
  </si>
  <si>
    <t>3.MPEK</t>
  </si>
  <si>
    <t>4.MPEK</t>
  </si>
  <si>
    <t>5.MPEK</t>
  </si>
  <si>
    <t>Pieprasīti ES fondi no EK</t>
  </si>
  <si>
    <t>Pieprasīti %</t>
  </si>
  <si>
    <t>X</t>
  </si>
  <si>
    <t>XX</t>
  </si>
  <si>
    <t>Pieprasīti matemātiski</t>
  </si>
  <si>
    <t>1Y</t>
  </si>
  <si>
    <t>2Y</t>
  </si>
  <si>
    <t>4Y</t>
  </si>
  <si>
    <t>5Y</t>
  </si>
  <si>
    <t>%</t>
  </si>
  <si>
    <t>2.1Y</t>
  </si>
  <si>
    <t>1Z</t>
  </si>
  <si>
    <t>2Z</t>
  </si>
  <si>
    <t>3Z</t>
  </si>
  <si>
    <t>4Z</t>
  </si>
  <si>
    <t>Pieprasāmie (matemātiski)</t>
  </si>
  <si>
    <t>1K</t>
  </si>
  <si>
    <t>2K</t>
  </si>
  <si>
    <t>3K</t>
  </si>
  <si>
    <t>4K</t>
  </si>
  <si>
    <t>5K</t>
  </si>
  <si>
    <t>Rezerve/iztrūkums (fonda līmenis)</t>
  </si>
  <si>
    <t>1P</t>
  </si>
  <si>
    <t>2P</t>
  </si>
  <si>
    <t>3P</t>
  </si>
  <si>
    <t>4P</t>
  </si>
  <si>
    <t>6K</t>
  </si>
  <si>
    <t>Ar 15% un publisko PV izdevumu limitu (slēguma bilance)</t>
  </si>
  <si>
    <t>SFC prognoze</t>
  </si>
  <si>
    <t>Pieprasīti 2024. gadā</t>
  </si>
  <si>
    <t>Vēl teorētiski pieprasāmi 2024. gadā</t>
  </si>
  <si>
    <t>Uz slēguma bilanci</t>
  </si>
  <si>
    <t>Pieprasīti līdz 2023. gada beigām</t>
  </si>
  <si>
    <t>6.MPEK</t>
  </si>
  <si>
    <t>Pieprasīti ES fondi 1.-9.GG un 10.GG 1-6 MPEK (prognoze)</t>
  </si>
  <si>
    <t>Korekcijas (t.sk. indikatīvie MPEK iekļaujamie maksājumi pēc 31.08.2024.)</t>
  </si>
  <si>
    <t>12.09.2024.</t>
  </si>
  <si>
    <t>Publiskie izdevumi, visi avoti</t>
  </si>
  <si>
    <t>Publiskie izdevumi, KNR 129.pants</t>
  </si>
  <si>
    <t>Publiskie izdevumi, visi publiskie avoti</t>
  </si>
  <si>
    <t>Publiskie izdevumi, KNR 129.pants (ES+VB+VBDP)</t>
  </si>
  <si>
    <r>
      <rPr>
        <sz val="18"/>
        <color theme="1"/>
        <rFont val="Aptos Narrow"/>
        <family val="2"/>
        <scheme val="minor"/>
      </rPr>
      <t>Deklarējamo izdevumu prognoze, slēdzot kohēzijas politikas 2014-2020 ES fondu perioda programmu "Izaugsme un nodarbinātība"</t>
    </r>
    <r>
      <rPr>
        <sz val="11"/>
        <color theme="1"/>
        <rFont val="Aptos Narrow"/>
        <family val="2"/>
        <scheme val="minor"/>
      </rPr>
      <t xml:space="preserve">
</t>
    </r>
    <r>
      <rPr>
        <i/>
        <sz val="10"/>
        <color theme="1"/>
        <rFont val="Aptos Narrow"/>
        <family val="2"/>
        <scheme val="minor"/>
      </rPr>
      <t>GG - Grāmatvedības gads
MPEK - starpposma maksājuma pieteikums EK</t>
    </r>
  </si>
  <si>
    <t>Attiecināmie izdevumi</t>
  </si>
  <si>
    <t>Publiskie izdevumi, 129.pants (ES fondi+VB+VBDP)</t>
  </si>
  <si>
    <t>Fakts 2.-9.GG +10.GG MPEK 1-6 (apstiprinātie izdevumi līdz 31.08.2024.)</t>
  </si>
  <si>
    <t>Deklarējamo izdevumu prognoze, slēdzot periodu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</si>
</sst>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186"/>
      <scheme val="minor"/>
    </font>
    <font>
      <sz val="18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3" fontId="0" fillId="0" borderId="1" xfId="0" applyNumberForma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3" fontId="3" fillId="0" borderId="7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3" fontId="0" fillId="0" borderId="0" xfId="0" applyNumberFormat="1"/>
    <xf numFmtId="3" fontId="3" fillId="0" borderId="15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9" fontId="3" fillId="0" borderId="7" xfId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9" fontId="3" fillId="0" borderId="11" xfId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/>
    </xf>
    <xf numFmtId="2" fontId="0" fillId="0" borderId="0" xfId="0" applyNumberFormat="1"/>
    <xf numFmtId="10" fontId="0" fillId="0" borderId="0" xfId="1" applyNumberFormat="1" applyFont="1"/>
    <xf numFmtId="10" fontId="0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0" xfId="0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9" fontId="0" fillId="0" borderId="2" xfId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19" xfId="0" applyNumberFormat="1" applyFill="1" applyBorder="1" applyAlignment="1">
      <alignment horizontal="center" vertical="center"/>
    </xf>
    <xf numFmtId="4" fontId="0" fillId="0" borderId="3" xfId="0" applyNumberFormat="1" applyFill="1" applyBorder="1" applyAlignment="1">
      <alignment horizontal="center" vertical="center"/>
    </xf>
    <xf numFmtId="2" fontId="0" fillId="0" borderId="0" xfId="0" applyNumberFormat="1" applyFill="1"/>
    <xf numFmtId="0" fontId="0" fillId="0" borderId="4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9" fontId="0" fillId="0" borderId="5" xfId="1" applyFont="1" applyFill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164" fontId="0" fillId="0" borderId="4" xfId="1" applyNumberFormat="1" applyFont="1" applyFill="1" applyBorder="1" applyAlignment="1">
      <alignment horizontal="center" vertical="center"/>
    </xf>
    <xf numFmtId="4" fontId="0" fillId="0" borderId="18" xfId="0" applyNumberFormat="1" applyFill="1" applyBorder="1" applyAlignment="1">
      <alignment horizontal="center" vertical="center"/>
    </xf>
    <xf numFmtId="0" fontId="0" fillId="0" borderId="4" xfId="0" applyFill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E9FD8-311B-453B-AB38-0604626BACDA}">
  <dimension ref="B2:CW55"/>
  <sheetViews>
    <sheetView tabSelected="1" workbookViewId="0">
      <selection activeCell="CE5" sqref="CE5:CK5"/>
    </sheetView>
  </sheetViews>
  <sheetFormatPr defaultRowHeight="15" outlineLevelRow="1" outlineLevelCol="1" x14ac:dyDescent="0.25"/>
  <cols>
    <col min="1" max="1" width="18.85546875" customWidth="1"/>
    <col min="2" max="2" width="14" customWidth="1"/>
    <col min="3" max="3" width="15.140625" customWidth="1"/>
    <col min="4" max="4" width="16" customWidth="1"/>
    <col min="5" max="5" width="12.42578125" customWidth="1"/>
    <col min="6" max="57" width="20.7109375" hidden="1" customWidth="1" outlineLevel="1"/>
    <col min="58" max="58" width="20.7109375" customWidth="1" collapsed="1"/>
    <col min="59" max="61" width="20.7109375" customWidth="1"/>
    <col min="62" max="62" width="9.140625" customWidth="1" outlineLevel="1"/>
    <col min="63" max="63" width="17.7109375" customWidth="1" outlineLevel="1"/>
    <col min="64" max="64" width="14.140625" customWidth="1" outlineLevel="1"/>
    <col min="65" max="65" width="12.7109375" customWidth="1" outlineLevel="1"/>
    <col min="66" max="69" width="19.5703125" customWidth="1"/>
    <col min="70" max="70" width="17" customWidth="1"/>
    <col min="71" max="72" width="17.42578125" customWidth="1"/>
    <col min="73" max="74" width="16.85546875" hidden="1" customWidth="1" outlineLevel="1"/>
    <col min="75" max="75" width="19.140625" hidden="1" customWidth="1" outlineLevel="1"/>
    <col min="76" max="76" width="20.42578125" hidden="1" customWidth="1" outlineLevel="1"/>
    <col min="77" max="77" width="9.140625" collapsed="1"/>
    <col min="78" max="81" width="20.7109375" customWidth="1"/>
    <col min="82" max="82" width="18" customWidth="1"/>
    <col min="83" max="88" width="20.7109375" customWidth="1"/>
    <col min="89" max="89" width="16.42578125" customWidth="1"/>
    <col min="90" max="90" width="14.42578125" customWidth="1"/>
    <col min="91" max="91" width="15.42578125" customWidth="1"/>
    <col min="92" max="92" width="23.42578125" hidden="1" customWidth="1" outlineLevel="1"/>
    <col min="93" max="93" width="25.7109375" hidden="1" customWidth="1" outlineLevel="1"/>
    <col min="94" max="94" width="27.140625" hidden="1" customWidth="1" outlineLevel="1"/>
    <col min="95" max="95" width="19.5703125" hidden="1" customWidth="1" outlineLevel="1"/>
    <col min="96" max="96" width="9.140625" hidden="1" customWidth="1" outlineLevel="1"/>
    <col min="97" max="97" width="10.85546875" hidden="1" customWidth="1" outlineLevel="1"/>
    <col min="98" max="98" width="9.140625" collapsed="1"/>
    <col min="99" max="99" width="16.140625" customWidth="1"/>
    <col min="100" max="100" width="15.28515625" customWidth="1"/>
    <col min="101" max="101" width="12.42578125" customWidth="1"/>
  </cols>
  <sheetData>
    <row r="2" spans="2:95" ht="62.25" customHeight="1" x14ac:dyDescent="0.4">
      <c r="B2" s="51" t="s">
        <v>73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50"/>
      <c r="CK2" s="50"/>
    </row>
    <row r="3" spans="2:95" x14ac:dyDescent="0.25">
      <c r="C3" t="s">
        <v>68</v>
      </c>
    </row>
    <row r="4" spans="2:95" x14ac:dyDescent="0.25">
      <c r="F4" s="37" t="s">
        <v>15</v>
      </c>
      <c r="G4" s="37"/>
      <c r="H4" s="37"/>
      <c r="I4" s="37"/>
      <c r="J4" s="37" t="s">
        <v>19</v>
      </c>
      <c r="K4" s="37"/>
      <c r="L4" s="37"/>
      <c r="M4" s="37"/>
      <c r="N4" s="37" t="s">
        <v>20</v>
      </c>
      <c r="O4" s="37"/>
      <c r="P4" s="37"/>
      <c r="Q4" s="37"/>
      <c r="R4" s="37" t="s">
        <v>21</v>
      </c>
      <c r="S4" s="37"/>
      <c r="T4" s="37"/>
      <c r="U4" s="37"/>
      <c r="V4" s="37" t="s">
        <v>22</v>
      </c>
      <c r="W4" s="37"/>
      <c r="X4" s="37"/>
      <c r="Y4" s="37"/>
      <c r="Z4" s="37" t="s">
        <v>23</v>
      </c>
      <c r="AA4" s="37"/>
      <c r="AB4" s="37"/>
      <c r="AC4" s="37"/>
      <c r="AD4" s="37" t="s">
        <v>24</v>
      </c>
      <c r="AE4" s="37"/>
      <c r="AF4" s="37"/>
      <c r="AG4" s="37"/>
      <c r="AH4" s="37" t="s">
        <v>25</v>
      </c>
      <c r="AI4" s="37"/>
      <c r="AJ4" s="37"/>
      <c r="AK4" s="37"/>
      <c r="AL4" s="79" t="s">
        <v>26</v>
      </c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</row>
    <row r="5" spans="2:95" ht="36" customHeight="1" x14ac:dyDescent="0.25"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36" t="s">
        <v>27</v>
      </c>
      <c r="AM5" s="36"/>
      <c r="AN5" s="36"/>
      <c r="AO5" s="36"/>
      <c r="AP5" s="36" t="s">
        <v>28</v>
      </c>
      <c r="AQ5" s="36"/>
      <c r="AR5" s="36"/>
      <c r="AS5" s="36"/>
      <c r="AT5" s="36" t="s">
        <v>29</v>
      </c>
      <c r="AU5" s="36"/>
      <c r="AV5" s="36"/>
      <c r="AW5" s="36"/>
      <c r="AX5" s="36" t="s">
        <v>30</v>
      </c>
      <c r="AY5" s="36"/>
      <c r="AZ5" s="36"/>
      <c r="BA5" s="36"/>
      <c r="BB5" s="36" t="s">
        <v>31</v>
      </c>
      <c r="BC5" s="36"/>
      <c r="BD5" s="36"/>
      <c r="BE5" s="36"/>
      <c r="BF5" s="36" t="s">
        <v>65</v>
      </c>
      <c r="BG5" s="36"/>
      <c r="BH5" s="36"/>
      <c r="BI5" s="36"/>
      <c r="BK5" s="46" t="s">
        <v>66</v>
      </c>
      <c r="BL5" s="46"/>
      <c r="BN5" s="45" t="s">
        <v>76</v>
      </c>
      <c r="BO5" s="45"/>
      <c r="BP5" s="45"/>
      <c r="BQ5" s="45"/>
      <c r="BR5" s="45"/>
      <c r="BS5" s="45"/>
      <c r="BU5" s="44"/>
      <c r="BV5" s="44"/>
      <c r="BW5" s="44"/>
      <c r="BX5" s="44"/>
      <c r="BZ5" s="44" t="s">
        <v>67</v>
      </c>
      <c r="CA5" s="44"/>
      <c r="CB5" s="44"/>
      <c r="CC5" s="44"/>
      <c r="CE5" s="47" t="s">
        <v>77</v>
      </c>
      <c r="CF5" s="48"/>
      <c r="CG5" s="48"/>
      <c r="CH5" s="48"/>
      <c r="CI5" s="48"/>
      <c r="CJ5" s="48"/>
      <c r="CK5" s="48"/>
      <c r="CO5" s="49" t="s">
        <v>60</v>
      </c>
      <c r="CP5" s="49"/>
      <c r="CQ5" s="49"/>
    </row>
    <row r="6" spans="2:95" ht="45" x14ac:dyDescent="0.25">
      <c r="B6" s="52" t="s">
        <v>8</v>
      </c>
      <c r="C6" s="52" t="s">
        <v>6</v>
      </c>
      <c r="D6" s="53" t="s">
        <v>7</v>
      </c>
      <c r="E6" s="54" t="s">
        <v>9</v>
      </c>
      <c r="F6" s="4" t="s">
        <v>74</v>
      </c>
      <c r="G6" s="4" t="s">
        <v>32</v>
      </c>
      <c r="H6" s="4" t="s">
        <v>69</v>
      </c>
      <c r="I6" s="4" t="s">
        <v>75</v>
      </c>
      <c r="J6" s="4" t="s">
        <v>74</v>
      </c>
      <c r="K6" s="4" t="s">
        <v>32</v>
      </c>
      <c r="L6" s="4" t="s">
        <v>69</v>
      </c>
      <c r="M6" s="4" t="s">
        <v>75</v>
      </c>
      <c r="N6" s="4" t="s">
        <v>74</v>
      </c>
      <c r="O6" s="4" t="s">
        <v>32</v>
      </c>
      <c r="P6" s="4" t="s">
        <v>69</v>
      </c>
      <c r="Q6" s="4" t="s">
        <v>75</v>
      </c>
      <c r="R6" s="4" t="s">
        <v>74</v>
      </c>
      <c r="S6" s="4" t="s">
        <v>32</v>
      </c>
      <c r="T6" s="4" t="s">
        <v>69</v>
      </c>
      <c r="U6" s="4" t="s">
        <v>75</v>
      </c>
      <c r="V6" s="4" t="s">
        <v>74</v>
      </c>
      <c r="W6" s="4" t="s">
        <v>32</v>
      </c>
      <c r="X6" s="4" t="s">
        <v>69</v>
      </c>
      <c r="Y6" s="4" t="s">
        <v>75</v>
      </c>
      <c r="Z6" s="4" t="s">
        <v>74</v>
      </c>
      <c r="AA6" s="4" t="s">
        <v>32</v>
      </c>
      <c r="AB6" s="4" t="s">
        <v>69</v>
      </c>
      <c r="AC6" s="4" t="s">
        <v>75</v>
      </c>
      <c r="AD6" s="4" t="s">
        <v>74</v>
      </c>
      <c r="AE6" s="4" t="s">
        <v>32</v>
      </c>
      <c r="AF6" s="4" t="s">
        <v>69</v>
      </c>
      <c r="AG6" s="4" t="s">
        <v>75</v>
      </c>
      <c r="AH6" s="4" t="s">
        <v>74</v>
      </c>
      <c r="AI6" s="4" t="s">
        <v>32</v>
      </c>
      <c r="AJ6" s="4" t="s">
        <v>69</v>
      </c>
      <c r="AK6" s="4" t="s">
        <v>75</v>
      </c>
      <c r="AL6" s="53" t="s">
        <v>74</v>
      </c>
      <c r="AM6" s="53" t="s">
        <v>32</v>
      </c>
      <c r="AN6" s="53" t="s">
        <v>69</v>
      </c>
      <c r="AO6" s="53" t="s">
        <v>75</v>
      </c>
      <c r="AP6" s="53" t="s">
        <v>74</v>
      </c>
      <c r="AQ6" s="53" t="s">
        <v>32</v>
      </c>
      <c r="AR6" s="53" t="s">
        <v>69</v>
      </c>
      <c r="AS6" s="53" t="s">
        <v>75</v>
      </c>
      <c r="AT6" s="53" t="s">
        <v>74</v>
      </c>
      <c r="AU6" s="53" t="s">
        <v>32</v>
      </c>
      <c r="AV6" s="53" t="s">
        <v>69</v>
      </c>
      <c r="AW6" s="53" t="s">
        <v>75</v>
      </c>
      <c r="AX6" s="53" t="s">
        <v>74</v>
      </c>
      <c r="AY6" s="53" t="s">
        <v>32</v>
      </c>
      <c r="AZ6" s="53" t="s">
        <v>69</v>
      </c>
      <c r="BA6" s="53" t="s">
        <v>75</v>
      </c>
      <c r="BB6" s="53" t="s">
        <v>74</v>
      </c>
      <c r="BC6" s="53" t="s">
        <v>32</v>
      </c>
      <c r="BD6" s="53" t="s">
        <v>69</v>
      </c>
      <c r="BE6" s="53" t="s">
        <v>75</v>
      </c>
      <c r="BF6" s="53" t="s">
        <v>74</v>
      </c>
      <c r="BG6" s="53" t="s">
        <v>32</v>
      </c>
      <c r="BH6" s="53" t="s">
        <v>69</v>
      </c>
      <c r="BI6" s="53" t="s">
        <v>75</v>
      </c>
      <c r="BJ6" s="55"/>
      <c r="BK6" s="53" t="s">
        <v>32</v>
      </c>
      <c r="BL6" s="53" t="s">
        <v>33</v>
      </c>
      <c r="BM6" s="55"/>
      <c r="BN6" s="53" t="s">
        <v>36</v>
      </c>
      <c r="BO6" s="53" t="s">
        <v>59</v>
      </c>
      <c r="BP6" s="53"/>
      <c r="BQ6" s="53" t="s">
        <v>41</v>
      </c>
      <c r="BR6" s="53" t="s">
        <v>17</v>
      </c>
      <c r="BS6" s="54" t="s">
        <v>18</v>
      </c>
      <c r="BT6" s="56"/>
      <c r="BU6" s="57" t="s">
        <v>16</v>
      </c>
      <c r="BV6" s="57" t="s">
        <v>47</v>
      </c>
      <c r="BW6" s="53" t="s">
        <v>17</v>
      </c>
      <c r="BX6" s="53" t="s">
        <v>18</v>
      </c>
      <c r="BY6" s="55"/>
      <c r="BZ6" s="53" t="s">
        <v>16</v>
      </c>
      <c r="CA6" s="53" t="s">
        <v>47</v>
      </c>
      <c r="CB6" s="53" t="s">
        <v>71</v>
      </c>
      <c r="CC6" s="53" t="s">
        <v>72</v>
      </c>
      <c r="CD6" s="55"/>
      <c r="CE6" s="53" t="s">
        <v>36</v>
      </c>
      <c r="CF6" s="53" t="s">
        <v>59</v>
      </c>
      <c r="CG6" s="53" t="s">
        <v>41</v>
      </c>
      <c r="CH6" s="53" t="s">
        <v>53</v>
      </c>
      <c r="CI6" s="53" t="s">
        <v>69</v>
      </c>
      <c r="CJ6" s="58" t="s">
        <v>70</v>
      </c>
      <c r="CK6" s="58"/>
      <c r="CN6" s="4" t="s">
        <v>64</v>
      </c>
      <c r="CO6" s="4" t="s">
        <v>61</v>
      </c>
      <c r="CP6" s="4" t="s">
        <v>62</v>
      </c>
      <c r="CQ6" s="4" t="s">
        <v>63</v>
      </c>
    </row>
    <row r="7" spans="2:95" x14ac:dyDescent="0.25">
      <c r="B7" s="52">
        <v>1</v>
      </c>
      <c r="C7" s="52">
        <v>2</v>
      </c>
      <c r="D7" s="53">
        <v>3</v>
      </c>
      <c r="E7" s="54">
        <v>4</v>
      </c>
      <c r="F7" s="3">
        <v>5</v>
      </c>
      <c r="G7" s="3">
        <v>6</v>
      </c>
      <c r="H7" s="3">
        <v>7</v>
      </c>
      <c r="I7" s="4">
        <v>8</v>
      </c>
      <c r="J7" s="5">
        <v>9</v>
      </c>
      <c r="K7" s="3">
        <v>10</v>
      </c>
      <c r="L7" s="3">
        <v>11</v>
      </c>
      <c r="M7" s="3">
        <v>12</v>
      </c>
      <c r="N7" s="4">
        <v>13</v>
      </c>
      <c r="O7" s="5">
        <v>14</v>
      </c>
      <c r="P7" s="3">
        <v>15</v>
      </c>
      <c r="Q7" s="3">
        <v>16</v>
      </c>
      <c r="R7" s="3">
        <v>17</v>
      </c>
      <c r="S7" s="4">
        <v>18</v>
      </c>
      <c r="T7" s="5">
        <v>19</v>
      </c>
      <c r="U7" s="3">
        <v>20</v>
      </c>
      <c r="V7" s="3">
        <v>21</v>
      </c>
      <c r="W7" s="3">
        <v>22</v>
      </c>
      <c r="X7" s="4">
        <v>23</v>
      </c>
      <c r="Y7" s="5">
        <v>24</v>
      </c>
      <c r="Z7" s="3">
        <v>25</v>
      </c>
      <c r="AA7" s="3">
        <v>26</v>
      </c>
      <c r="AB7" s="3">
        <v>27</v>
      </c>
      <c r="AC7" s="4">
        <v>28</v>
      </c>
      <c r="AD7" s="5">
        <v>29</v>
      </c>
      <c r="AE7" s="3">
        <v>30</v>
      </c>
      <c r="AF7" s="3">
        <v>31</v>
      </c>
      <c r="AG7" s="3">
        <v>32</v>
      </c>
      <c r="AH7" s="4">
        <v>33</v>
      </c>
      <c r="AI7" s="5">
        <v>34</v>
      </c>
      <c r="AJ7" s="3">
        <v>35</v>
      </c>
      <c r="AK7" s="3">
        <v>36</v>
      </c>
      <c r="AL7" s="52">
        <v>37</v>
      </c>
      <c r="AM7" s="53">
        <v>38</v>
      </c>
      <c r="AN7" s="54">
        <v>39</v>
      </c>
      <c r="AO7" s="52">
        <v>40</v>
      </c>
      <c r="AP7" s="52">
        <v>41</v>
      </c>
      <c r="AQ7" s="52">
        <v>42</v>
      </c>
      <c r="AR7" s="53">
        <v>43</v>
      </c>
      <c r="AS7" s="54">
        <v>44</v>
      </c>
      <c r="AT7" s="52">
        <v>45</v>
      </c>
      <c r="AU7" s="52">
        <v>46</v>
      </c>
      <c r="AV7" s="52">
        <v>47</v>
      </c>
      <c r="AW7" s="53">
        <v>48</v>
      </c>
      <c r="AX7" s="54">
        <v>49</v>
      </c>
      <c r="AY7" s="52">
        <v>50</v>
      </c>
      <c r="AZ7" s="52">
        <v>51</v>
      </c>
      <c r="BA7" s="52">
        <v>52</v>
      </c>
      <c r="BB7" s="53">
        <v>53</v>
      </c>
      <c r="BC7" s="54">
        <v>54</v>
      </c>
      <c r="BD7" s="52">
        <v>55</v>
      </c>
      <c r="BE7" s="52">
        <v>56</v>
      </c>
      <c r="BF7" s="53">
        <v>53</v>
      </c>
      <c r="BG7" s="54">
        <v>54</v>
      </c>
      <c r="BH7" s="52">
        <v>55</v>
      </c>
      <c r="BI7" s="52">
        <v>56</v>
      </c>
      <c r="BJ7" s="55"/>
      <c r="BK7" s="52" t="s">
        <v>34</v>
      </c>
      <c r="BL7" s="52" t="s">
        <v>35</v>
      </c>
      <c r="BM7" s="55"/>
      <c r="BN7" s="52" t="s">
        <v>37</v>
      </c>
      <c r="BO7" s="52" t="s">
        <v>38</v>
      </c>
      <c r="BP7" s="52"/>
      <c r="BQ7" s="52" t="s">
        <v>42</v>
      </c>
      <c r="BR7" s="52" t="s">
        <v>39</v>
      </c>
      <c r="BS7" s="59" t="s">
        <v>40</v>
      </c>
      <c r="BT7" s="60"/>
      <c r="BU7" s="61" t="s">
        <v>43</v>
      </c>
      <c r="BV7" s="61" t="s">
        <v>44</v>
      </c>
      <c r="BW7" s="52" t="s">
        <v>45</v>
      </c>
      <c r="BX7" s="61" t="s">
        <v>46</v>
      </c>
      <c r="BY7" s="55"/>
      <c r="BZ7" s="52" t="s">
        <v>54</v>
      </c>
      <c r="CA7" s="52" t="s">
        <v>55</v>
      </c>
      <c r="CB7" s="52" t="s">
        <v>56</v>
      </c>
      <c r="CC7" s="52" t="s">
        <v>57</v>
      </c>
      <c r="CD7" s="55"/>
      <c r="CE7" s="52" t="s">
        <v>48</v>
      </c>
      <c r="CF7" s="52" t="s">
        <v>49</v>
      </c>
      <c r="CG7" s="52" t="s">
        <v>50</v>
      </c>
      <c r="CH7" s="52" t="s">
        <v>51</v>
      </c>
      <c r="CI7" s="52" t="s">
        <v>52</v>
      </c>
      <c r="CJ7" s="52" t="s">
        <v>58</v>
      </c>
      <c r="CK7" s="62"/>
      <c r="CN7" s="3">
        <v>1</v>
      </c>
      <c r="CO7" s="3">
        <v>2</v>
      </c>
      <c r="CP7" s="3">
        <v>3</v>
      </c>
      <c r="CQ7" s="3">
        <v>4</v>
      </c>
    </row>
    <row r="8" spans="2:95" x14ac:dyDescent="0.25">
      <c r="B8" s="63">
        <v>1</v>
      </c>
      <c r="C8" s="63" t="s">
        <v>0</v>
      </c>
      <c r="D8" s="64">
        <v>448221139</v>
      </c>
      <c r="E8" s="65">
        <v>0.84999999848289176</v>
      </c>
      <c r="F8" s="66">
        <v>0</v>
      </c>
      <c r="G8" s="66">
        <v>0</v>
      </c>
      <c r="H8" s="66">
        <v>0</v>
      </c>
      <c r="I8" s="66">
        <v>0</v>
      </c>
      <c r="J8" s="66">
        <v>5473453.9100000001</v>
      </c>
      <c r="K8" s="66">
        <v>4652435.811060857</v>
      </c>
      <c r="L8" s="66">
        <v>3148349.03</v>
      </c>
      <c r="M8" s="66">
        <v>3144147.21</v>
      </c>
      <c r="N8" s="66">
        <v>15752342.549999997</v>
      </c>
      <c r="O8" s="66">
        <v>13389491.13170073</v>
      </c>
      <c r="P8" s="66">
        <v>13193188.409999983</v>
      </c>
      <c r="Q8" s="66">
        <v>12882479.879999992</v>
      </c>
      <c r="R8" s="66">
        <v>83483948.820000023</v>
      </c>
      <c r="S8" s="66">
        <v>70961356.307271764</v>
      </c>
      <c r="T8" s="66">
        <v>69221150.049999967</v>
      </c>
      <c r="U8" s="66">
        <v>67096201.409999959</v>
      </c>
      <c r="V8" s="66">
        <v>73848708.77000007</v>
      </c>
      <c r="W8" s="66">
        <v>62771402.275420733</v>
      </c>
      <c r="X8" s="66">
        <v>62200051.820000008</v>
      </c>
      <c r="Y8" s="66">
        <v>59952139.620000042</v>
      </c>
      <c r="Z8" s="66">
        <v>107277031.97999994</v>
      </c>
      <c r="AA8" s="66">
        <v>91185477.020249128</v>
      </c>
      <c r="AB8" s="66">
        <v>77748625.939999983</v>
      </c>
      <c r="AC8" s="66">
        <v>76002023.660000086</v>
      </c>
      <c r="AD8" s="66">
        <v>81043637.550000072</v>
      </c>
      <c r="AE8" s="66">
        <v>68887091.794548035</v>
      </c>
      <c r="AF8" s="66">
        <v>59754591.690000005</v>
      </c>
      <c r="AG8" s="66">
        <v>58989909.590000071</v>
      </c>
      <c r="AH8" s="66">
        <v>76941170.939999968</v>
      </c>
      <c r="AI8" s="66">
        <v>65399995.18227189</v>
      </c>
      <c r="AJ8" s="66">
        <v>63832266.159999996</v>
      </c>
      <c r="AK8" s="66">
        <v>63152234.680000007</v>
      </c>
      <c r="AL8" s="66">
        <v>18695227.629999995</v>
      </c>
      <c r="AM8" s="66">
        <f>ROUND(AL8*E8,2)</f>
        <v>15890943.460000001</v>
      </c>
      <c r="AN8" s="66">
        <v>16427324.529999994</v>
      </c>
      <c r="AO8" s="66">
        <v>16323462.879999995</v>
      </c>
      <c r="AP8" s="66">
        <v>17245201.380000003</v>
      </c>
      <c r="AQ8" s="66">
        <v>14658421.140000001</v>
      </c>
      <c r="AR8" s="66">
        <v>14197088.619999994</v>
      </c>
      <c r="AS8" s="66">
        <v>14078658.119999997</v>
      </c>
      <c r="AT8" s="66">
        <v>12011272.489999995</v>
      </c>
      <c r="AU8" s="66">
        <v>10209581.6</v>
      </c>
      <c r="AV8" s="66">
        <v>10891522.270000007</v>
      </c>
      <c r="AW8" s="66">
        <v>10825865.810000001</v>
      </c>
      <c r="AX8" s="66">
        <v>11344790.140000002</v>
      </c>
      <c r="AY8" s="66">
        <v>9643071.5999999996</v>
      </c>
      <c r="AZ8" s="66">
        <v>9935070.7799999956</v>
      </c>
      <c r="BA8" s="66">
        <v>9763425.9600000009</v>
      </c>
      <c r="BB8" s="66">
        <v>19886797.260000002</v>
      </c>
      <c r="BC8" s="66">
        <v>16903777.640000001</v>
      </c>
      <c r="BD8" s="66">
        <v>16407130.919999992</v>
      </c>
      <c r="BE8" s="66">
        <v>16175695.219999989</v>
      </c>
      <c r="BF8" s="66">
        <v>1000420.7500000002</v>
      </c>
      <c r="BG8" s="66">
        <v>850357.63598225359</v>
      </c>
      <c r="BH8" s="66">
        <v>865582.78999999934</v>
      </c>
      <c r="BI8" s="66">
        <v>865582.78999999934</v>
      </c>
      <c r="BJ8" s="55"/>
      <c r="BK8" s="66">
        <f>BC8+AY8+AU8+AQ8+AM8+AI8+AE8+AA8+W8+S8+O8+K8+G8+BG8</f>
        <v>445403402.59850544</v>
      </c>
      <c r="BL8" s="35">
        <f>BK8/D8</f>
        <v>0.99371351291511811</v>
      </c>
      <c r="BM8" s="55"/>
      <c r="BN8" s="66">
        <f>G8+K8+O8+S8+W8+AA8+AE8+AI8+(ROUND(AL8+AP8+AT8+AX8+BB8+BF8,2)*E8)</f>
        <v>445403402.60337573</v>
      </c>
      <c r="BO8" s="66">
        <f>MIN(BN8,D8*1.15,BR8)</f>
        <v>417821943.00999987</v>
      </c>
      <c r="BP8" s="66"/>
      <c r="BQ8" s="67">
        <f>BO8/D8</f>
        <v>0.93217812962186031</v>
      </c>
      <c r="BR8" s="66">
        <f>H8+L8+P8+T8+X8+AB8+AF8+AJ8+AN8+AR8+AV8+AZ8+BD8+BH8</f>
        <v>417821943.00999987</v>
      </c>
      <c r="BS8" s="68">
        <f>I8+M8+Q8+U8+Y8+AC8+AG8+AK8+AO8+AS8+AW8+BA8+BE8+BI8</f>
        <v>409251826.83000016</v>
      </c>
      <c r="BT8" s="69"/>
      <c r="BU8" s="70"/>
      <c r="BV8" s="70"/>
      <c r="BW8" s="66"/>
      <c r="BX8" s="66"/>
      <c r="BY8" s="55"/>
      <c r="BZ8" s="66">
        <f>78897516.09-11098774.285-58631.26+1890402.39</f>
        <v>69630512.935000002</v>
      </c>
      <c r="CA8" s="66">
        <f>BZ8*E8</f>
        <v>59185935.889112979</v>
      </c>
      <c r="CB8" s="66">
        <f>43840652.04-6087185.802-58631.26*0.555665808+1890402.39</f>
        <v>39611289.24153804</v>
      </c>
      <c r="CC8" s="66">
        <f>43840652.04-6087185.802-58631.26*0.555665808+1890402.39</f>
        <v>39611289.24153804</v>
      </c>
      <c r="CD8" s="55"/>
      <c r="CE8" s="66">
        <f>BN8+BV8+CA8</f>
        <v>504589338.49248874</v>
      </c>
      <c r="CF8" s="66">
        <f>MIN(CE8,D8*1.15,CI8)</f>
        <v>457433232.25153792</v>
      </c>
      <c r="CG8" s="35">
        <f>CF8/D8</f>
        <v>1.0205525631211649</v>
      </c>
      <c r="CH8" s="67"/>
      <c r="CI8" s="66">
        <f>BW8+BR8+CB8</f>
        <v>457433232.25153792</v>
      </c>
      <c r="CJ8" s="66">
        <f>BX8+BS8+CC8</f>
        <v>448863116.07153821</v>
      </c>
      <c r="CK8" s="62"/>
      <c r="CL8" s="7"/>
      <c r="CM8" s="34"/>
      <c r="CN8" s="1">
        <f>G8+K8+O8+S8+W8+AA8+AE8+AI8+AM8+AQ8+AU8</f>
        <v>418006195.72252309</v>
      </c>
      <c r="CO8" s="1">
        <f>AY8+BC8</f>
        <v>26546849.240000002</v>
      </c>
      <c r="CP8" s="1">
        <f>IF((BU8+BZ8)*E8+CN8+CO8&gt;D8,D8-CN8-CO8,(BU8+BZ8)*E8)</f>
        <v>3668094.0374769047</v>
      </c>
      <c r="CQ8" s="1">
        <f>D8-CN8-CO8-CP8</f>
        <v>0</v>
      </c>
    </row>
    <row r="9" spans="2:95" x14ac:dyDescent="0.25">
      <c r="B9" s="63">
        <v>2</v>
      </c>
      <c r="C9" s="63" t="s">
        <v>0</v>
      </c>
      <c r="D9" s="64">
        <v>171083829</v>
      </c>
      <c r="E9" s="65">
        <v>0.8499999997515838</v>
      </c>
      <c r="F9" s="66">
        <v>0</v>
      </c>
      <c r="G9" s="66">
        <v>0</v>
      </c>
      <c r="H9" s="66">
        <v>0</v>
      </c>
      <c r="I9" s="66">
        <v>0</v>
      </c>
      <c r="J9" s="66">
        <v>189751.72999999998</v>
      </c>
      <c r="K9" s="66">
        <v>161288.97045332639</v>
      </c>
      <c r="L9" s="66">
        <v>181277.54</v>
      </c>
      <c r="M9" s="66">
        <v>181277.54</v>
      </c>
      <c r="N9" s="66">
        <v>5985059.8299999991</v>
      </c>
      <c r="O9" s="66">
        <v>5087300.8540278431</v>
      </c>
      <c r="P9" s="66">
        <v>5810988.5300000003</v>
      </c>
      <c r="Q9" s="66">
        <v>5810385.1300000018</v>
      </c>
      <c r="R9" s="66">
        <v>22590272.599999998</v>
      </c>
      <c r="S9" s="66">
        <v>19201731.704443425</v>
      </c>
      <c r="T9" s="66">
        <v>21979644.019999996</v>
      </c>
      <c r="U9" s="66">
        <v>21930742.819999997</v>
      </c>
      <c r="V9" s="66">
        <v>18544911.859999999</v>
      </c>
      <c r="W9" s="66">
        <v>15763175.076393142</v>
      </c>
      <c r="X9" s="66">
        <v>17660010.800000001</v>
      </c>
      <c r="Y9" s="66">
        <v>17510344.650000002</v>
      </c>
      <c r="Z9" s="66">
        <v>21992470.120000005</v>
      </c>
      <c r="AA9" s="66">
        <v>18693599.551285323</v>
      </c>
      <c r="AB9" s="66">
        <v>21903243.180000003</v>
      </c>
      <c r="AC9" s="66">
        <v>21727997</v>
      </c>
      <c r="AD9" s="66">
        <v>24490291.960000005</v>
      </c>
      <c r="AE9" s="66">
        <v>20816748.109525338</v>
      </c>
      <c r="AF9" s="66">
        <v>24295832.520000003</v>
      </c>
      <c r="AG9" s="66">
        <v>23934140.02</v>
      </c>
      <c r="AH9" s="66">
        <v>17676782.810000002</v>
      </c>
      <c r="AI9" s="66">
        <v>15025265.384108802</v>
      </c>
      <c r="AJ9" s="66">
        <v>17676782.810000002</v>
      </c>
      <c r="AK9" s="66">
        <v>17676734.610000003</v>
      </c>
      <c r="AL9" s="66">
        <v>36041136.470000029</v>
      </c>
      <c r="AM9" s="66">
        <f t="shared" ref="AM9:AM29" si="0">ROUND(AL9*E9,2)</f>
        <v>30634965.989999998</v>
      </c>
      <c r="AN9" s="66">
        <v>31655418.849999994</v>
      </c>
      <c r="AO9" s="66">
        <v>31655158.519999992</v>
      </c>
      <c r="AP9" s="66">
        <v>17797593.48</v>
      </c>
      <c r="AQ9" s="66">
        <v>15127954.449999999</v>
      </c>
      <c r="AR9" s="66">
        <v>16397390.090000002</v>
      </c>
      <c r="AS9" s="66">
        <v>16397201.970000001</v>
      </c>
      <c r="AT9" s="66">
        <v>1830755.11</v>
      </c>
      <c r="AU9" s="66">
        <v>1556141.85</v>
      </c>
      <c r="AV9" s="66">
        <v>1830755.1099999999</v>
      </c>
      <c r="AW9" s="66">
        <v>1830679.0099999998</v>
      </c>
      <c r="AX9" s="66">
        <v>5847255.8399999999</v>
      </c>
      <c r="AY9" s="66">
        <v>4970167.46</v>
      </c>
      <c r="AZ9" s="66">
        <v>5847255.8399999999</v>
      </c>
      <c r="BA9" s="66">
        <v>5847146.1799999997</v>
      </c>
      <c r="BB9" s="66">
        <v>18606364.170000002</v>
      </c>
      <c r="BC9" s="66">
        <v>15815409.539999999</v>
      </c>
      <c r="BD9" s="66">
        <v>18339489.550000001</v>
      </c>
      <c r="BE9" s="66">
        <v>18319429.649999999</v>
      </c>
      <c r="BF9" s="66">
        <v>2694337.51</v>
      </c>
      <c r="BG9" s="66">
        <v>2290186.8828306827</v>
      </c>
      <c r="BH9" s="66">
        <v>2694337.51</v>
      </c>
      <c r="BI9" s="66">
        <v>2694337.51</v>
      </c>
      <c r="BJ9" s="55"/>
      <c r="BK9" s="66">
        <f t="shared" ref="BK9:BK29" si="1">BC9+AY9+AU9+AQ9+AM9+AI9+AE9+AA9+W9+S9+O9+K9+G9+BG9</f>
        <v>165143935.82306784</v>
      </c>
      <c r="BL9" s="35">
        <f t="shared" ref="BL9:BL29" si="2">BK9/D9</f>
        <v>0.96528080291602458</v>
      </c>
      <c r="BM9" s="55"/>
      <c r="BN9" s="66">
        <f t="shared" ref="BN9:BN29" si="3">G9+K9+O9+S9+W9+AA9+AE9+AI9+(ROUND(AL9+AP9+AT9+AX9+BB9+BF9,2)*E9)</f>
        <v>165143935.82266402</v>
      </c>
      <c r="BO9" s="66">
        <f t="shared" ref="BO9:BO29" si="4">MIN(BN9,D9*1.15,BR9)</f>
        <v>165143935.82266402</v>
      </c>
      <c r="BP9" s="66"/>
      <c r="BQ9" s="67">
        <f t="shared" ref="BQ9:BQ29" si="5">BO9/D9</f>
        <v>0.96528080291366414</v>
      </c>
      <c r="BR9" s="66">
        <f t="shared" ref="BR9:BR29" si="6">H9+L9+P9+T9+X9+AB9+AF9+AJ9+AN9+AR9+AV9+AZ9+BD9+BH9</f>
        <v>186272426.35000002</v>
      </c>
      <c r="BS9" s="68">
        <f t="shared" ref="BS9:BS29" si="7">I9+M9+Q9+U9+Y9+AC9+AG9+AK9+AO9+AS9+AW9+BA9+BE9+BI9</f>
        <v>185515574.60999998</v>
      </c>
      <c r="BT9" s="69"/>
      <c r="BU9" s="70"/>
      <c r="BV9" s="70"/>
      <c r="BW9" s="66"/>
      <c r="BX9" s="66"/>
      <c r="BY9" s="55"/>
      <c r="BZ9" s="66"/>
      <c r="CA9" s="66">
        <f t="shared" ref="CA9:CA29" si="8">BZ9*E9</f>
        <v>0</v>
      </c>
      <c r="CB9" s="66"/>
      <c r="CC9" s="66"/>
      <c r="CD9" s="55"/>
      <c r="CE9" s="66">
        <f t="shared" ref="CE9:CE29" si="9">BN9+BV9+CA9</f>
        <v>165143935.82266402</v>
      </c>
      <c r="CF9" s="66">
        <f t="shared" ref="CF9:CF29" si="10">MIN(CE9,D9*1.15,CI9)</f>
        <v>165143935.82266402</v>
      </c>
      <c r="CG9" s="35">
        <f t="shared" ref="CG9:CG29" si="11">CF9/D9</f>
        <v>0.96528080291366414</v>
      </c>
      <c r="CH9" s="67"/>
      <c r="CI9" s="66">
        <f t="shared" ref="CI9:CI29" si="12">BW9+BR9+CB9</f>
        <v>186272426.35000002</v>
      </c>
      <c r="CJ9" s="66">
        <f t="shared" ref="CJ9:CJ29" si="13">BX9+BS9+CC9</f>
        <v>185515574.60999998</v>
      </c>
      <c r="CK9" s="62"/>
      <c r="CL9" s="7"/>
      <c r="CM9" s="34"/>
      <c r="CN9" s="1">
        <f t="shared" ref="CN9:CN29" si="14">G9+K9+O9+S9+W9+AA9+AE9+AI9+AM9+AQ9+AU9</f>
        <v>142068171.94023719</v>
      </c>
      <c r="CO9" s="1">
        <f t="shared" ref="CO9:CO29" si="15">AY9+BC9</f>
        <v>20785577</v>
      </c>
      <c r="CP9" s="1">
        <f t="shared" ref="CP9:CP29" si="16">IF((BU9+BZ9)*E9+CN9+CO9&gt;D9,D9-CN9-CO9,(BU9+BZ9)*E9)</f>
        <v>0</v>
      </c>
      <c r="CQ9" s="1">
        <f t="shared" ref="CQ9:CQ29" si="17">D9-CN9-CO9-CP9</f>
        <v>8230080.0597628057</v>
      </c>
    </row>
    <row r="10" spans="2:95" x14ac:dyDescent="0.25">
      <c r="B10" s="63">
        <v>3</v>
      </c>
      <c r="C10" s="63" t="s">
        <v>0</v>
      </c>
      <c r="D10" s="64">
        <v>352505296</v>
      </c>
      <c r="E10" s="65">
        <v>0.84999999168097617</v>
      </c>
      <c r="F10" s="66">
        <v>0</v>
      </c>
      <c r="G10" s="66">
        <v>0</v>
      </c>
      <c r="H10" s="66">
        <v>0</v>
      </c>
      <c r="I10" s="66">
        <v>0</v>
      </c>
      <c r="J10" s="66">
        <v>39933020.370000005</v>
      </c>
      <c r="K10" s="66">
        <v>33943067.016543999</v>
      </c>
      <c r="L10" s="66">
        <v>39456605.670000002</v>
      </c>
      <c r="M10" s="66">
        <v>39104422.960000001</v>
      </c>
      <c r="N10" s="66">
        <v>30821707.420000009</v>
      </c>
      <c r="O10" s="66">
        <v>26198451.077027097</v>
      </c>
      <c r="P10" s="66">
        <v>20672845.890000004</v>
      </c>
      <c r="Q10" s="66">
        <v>19655275.980000004</v>
      </c>
      <c r="R10" s="66">
        <v>75617493.530000001</v>
      </c>
      <c r="S10" s="66">
        <v>64274868.936288089</v>
      </c>
      <c r="T10" s="66">
        <v>63387570.160000019</v>
      </c>
      <c r="U10" s="66">
        <v>59526418.149999991</v>
      </c>
      <c r="V10" s="66">
        <v>29574018.219999984</v>
      </c>
      <c r="W10" s="66">
        <v>25137915.255889066</v>
      </c>
      <c r="X10" s="66">
        <v>25182701.420000002</v>
      </c>
      <c r="Y10" s="66">
        <v>21288980.91</v>
      </c>
      <c r="Z10" s="66">
        <v>61454646.039999999</v>
      </c>
      <c r="AA10" s="66">
        <v>52236448.622757331</v>
      </c>
      <c r="AB10" s="66">
        <v>51736414.100000001</v>
      </c>
      <c r="AC10" s="66">
        <v>46518754.609999977</v>
      </c>
      <c r="AD10" s="66">
        <v>68664462.840000004</v>
      </c>
      <c r="AE10" s="66">
        <v>58364792.842778698</v>
      </c>
      <c r="AF10" s="66">
        <v>56692196.300000012</v>
      </c>
      <c r="AG10" s="66">
        <v>52853547.250000007</v>
      </c>
      <c r="AH10" s="66">
        <v>53160324.449999988</v>
      </c>
      <c r="AI10" s="66">
        <v>45186275.340257987</v>
      </c>
      <c r="AJ10" s="66">
        <v>38431860.380000003</v>
      </c>
      <c r="AK10" s="66">
        <v>36856295.089999981</v>
      </c>
      <c r="AL10" s="66">
        <v>9875270.6500000022</v>
      </c>
      <c r="AM10" s="66">
        <f t="shared" si="0"/>
        <v>8393979.9700000007</v>
      </c>
      <c r="AN10" s="66">
        <v>6720028.9500000002</v>
      </c>
      <c r="AO10" s="66">
        <v>6392007.5599999987</v>
      </c>
      <c r="AP10" s="66">
        <v>15084350.169999996</v>
      </c>
      <c r="AQ10" s="66">
        <v>12821697.52</v>
      </c>
      <c r="AR10" s="66">
        <v>11931578.090000004</v>
      </c>
      <c r="AS10" s="66">
        <v>11844062.030000003</v>
      </c>
      <c r="AT10" s="66">
        <v>13424977.33</v>
      </c>
      <c r="AU10" s="66">
        <v>11411230.619999999</v>
      </c>
      <c r="AV10" s="66">
        <v>10355763.439999999</v>
      </c>
      <c r="AW10" s="66">
        <v>10300912.159999998</v>
      </c>
      <c r="AX10" s="66">
        <v>31729209.470000006</v>
      </c>
      <c r="AY10" s="66">
        <v>14429148.560000001</v>
      </c>
      <c r="AZ10" s="66">
        <v>29074237.899999999</v>
      </c>
      <c r="BA10" s="66">
        <v>28951001.780000005</v>
      </c>
      <c r="BB10" s="66">
        <v>13629170.189999998</v>
      </c>
      <c r="BC10" s="66">
        <v>107420.19</v>
      </c>
      <c r="BD10" s="66">
        <v>10826739.02</v>
      </c>
      <c r="BE10" s="66">
        <v>10676493.66</v>
      </c>
      <c r="BF10" s="66">
        <v>12092784.549999997</v>
      </c>
      <c r="BG10" s="66">
        <v>0</v>
      </c>
      <c r="BH10" s="66">
        <v>-1666333.8699999999</v>
      </c>
      <c r="BI10" s="66">
        <v>-1666737.2699999998</v>
      </c>
      <c r="BJ10" s="55"/>
      <c r="BK10" s="66">
        <f t="shared" si="1"/>
        <v>352505295.95154226</v>
      </c>
      <c r="BL10" s="35">
        <f t="shared" si="2"/>
        <v>0.9999999998625333</v>
      </c>
      <c r="BM10" s="55"/>
      <c r="BN10" s="66">
        <f t="shared" si="3"/>
        <v>386802216.30028224</v>
      </c>
      <c r="BO10" s="66">
        <f t="shared" si="4"/>
        <v>362802207.44999999</v>
      </c>
      <c r="BP10" s="66"/>
      <c r="BQ10" s="67">
        <f t="shared" si="5"/>
        <v>1.0292106574478246</v>
      </c>
      <c r="BR10" s="66">
        <f t="shared" si="6"/>
        <v>362802207.44999999</v>
      </c>
      <c r="BS10" s="68">
        <f t="shared" si="7"/>
        <v>342301434.87000012</v>
      </c>
      <c r="BT10" s="69"/>
      <c r="BU10" s="70"/>
      <c r="BV10" s="70"/>
      <c r="BW10" s="66"/>
      <c r="BX10" s="66"/>
      <c r="BY10" s="55"/>
      <c r="BZ10" s="66">
        <v>1786.78</v>
      </c>
      <c r="CA10" s="66">
        <f t="shared" si="8"/>
        <v>1518.7629851357347</v>
      </c>
      <c r="CB10" s="66">
        <v>1786.78</v>
      </c>
      <c r="CC10" s="66">
        <v>1786.78</v>
      </c>
      <c r="CD10" s="55"/>
      <c r="CE10" s="66">
        <f t="shared" si="9"/>
        <v>386803735.06326735</v>
      </c>
      <c r="CF10" s="66">
        <f t="shared" si="10"/>
        <v>362803994.22999996</v>
      </c>
      <c r="CG10" s="35">
        <f t="shared" si="11"/>
        <v>1.0292157262511028</v>
      </c>
      <c r="CH10" s="67"/>
      <c r="CI10" s="66">
        <f t="shared" si="12"/>
        <v>362803994.22999996</v>
      </c>
      <c r="CJ10" s="66">
        <f t="shared" si="13"/>
        <v>342303221.6500001</v>
      </c>
      <c r="CK10" s="62"/>
      <c r="CL10" s="7"/>
      <c r="CM10" s="34"/>
      <c r="CN10" s="1">
        <f t="shared" si="14"/>
        <v>337968727.20154226</v>
      </c>
      <c r="CO10" s="1">
        <f t="shared" si="15"/>
        <v>14536568.75</v>
      </c>
      <c r="CP10" s="1">
        <v>0</v>
      </c>
      <c r="CQ10" s="1">
        <f t="shared" si="17"/>
        <v>4.8457741737365723E-2</v>
      </c>
    </row>
    <row r="11" spans="2:95" x14ac:dyDescent="0.25">
      <c r="B11" s="63">
        <v>3</v>
      </c>
      <c r="C11" s="63" t="s">
        <v>1</v>
      </c>
      <c r="D11" s="64">
        <v>17799857</v>
      </c>
      <c r="E11" s="65">
        <v>0.84999996896042596</v>
      </c>
      <c r="F11" s="66">
        <v>0</v>
      </c>
      <c r="G11" s="66">
        <v>0</v>
      </c>
      <c r="H11" s="66">
        <v>0</v>
      </c>
      <c r="I11" s="66">
        <v>0</v>
      </c>
      <c r="J11" s="66">
        <v>775297.64000000013</v>
      </c>
      <c r="K11" s="66">
        <v>659002.9702861394</v>
      </c>
      <c r="L11" s="66">
        <v>775297.64</v>
      </c>
      <c r="M11" s="66">
        <v>775297.64</v>
      </c>
      <c r="N11" s="66">
        <v>1523958.06</v>
      </c>
      <c r="O11" s="66">
        <v>1295364.3043870258</v>
      </c>
      <c r="P11" s="66">
        <v>1523958.06</v>
      </c>
      <c r="Q11" s="66">
        <v>1523958.06</v>
      </c>
      <c r="R11" s="66">
        <v>6200774.7999999998</v>
      </c>
      <c r="S11" s="66">
        <v>5270658.3903382476</v>
      </c>
      <c r="T11" s="66">
        <v>6200774.7999999998</v>
      </c>
      <c r="U11" s="66">
        <v>6200774.7999999998</v>
      </c>
      <c r="V11" s="66">
        <v>3317142.9599999995</v>
      </c>
      <c r="W11" s="66">
        <v>2819571.4130372955</v>
      </c>
      <c r="X11" s="66">
        <v>3317142.959999999</v>
      </c>
      <c r="Y11" s="66">
        <v>3317142.959999999</v>
      </c>
      <c r="Z11" s="66">
        <v>2772876.17</v>
      </c>
      <c r="AA11" s="66">
        <v>2356944.6584311049</v>
      </c>
      <c r="AB11" s="66">
        <v>2772876.17</v>
      </c>
      <c r="AC11" s="66">
        <v>2772876.17</v>
      </c>
      <c r="AD11" s="66">
        <v>2496170.4299999997</v>
      </c>
      <c r="AE11" s="66">
        <v>2121744.7880199328</v>
      </c>
      <c r="AF11" s="66">
        <v>2496170.4300000002</v>
      </c>
      <c r="AG11" s="66">
        <v>2496170.4300000002</v>
      </c>
      <c r="AH11" s="66">
        <v>2235114.8199999998</v>
      </c>
      <c r="AI11" s="66">
        <v>1899847.527622988</v>
      </c>
      <c r="AJ11" s="66">
        <v>2235114.8199999998</v>
      </c>
      <c r="AK11" s="66">
        <v>2235114.8199999998</v>
      </c>
      <c r="AL11" s="66">
        <v>1526503.9</v>
      </c>
      <c r="AM11" s="66">
        <f t="shared" si="0"/>
        <v>1297528.27</v>
      </c>
      <c r="AN11" s="66">
        <v>1526503.9</v>
      </c>
      <c r="AO11" s="66">
        <v>1526503.9</v>
      </c>
      <c r="AP11" s="66">
        <v>0</v>
      </c>
      <c r="AQ11" s="66">
        <v>0</v>
      </c>
      <c r="AR11" s="66">
        <v>0</v>
      </c>
      <c r="AS11" s="66">
        <v>0</v>
      </c>
      <c r="AT11" s="66">
        <v>0</v>
      </c>
      <c r="AU11" s="66">
        <v>0</v>
      </c>
      <c r="AV11" s="66">
        <v>0</v>
      </c>
      <c r="AW11" s="66">
        <v>0</v>
      </c>
      <c r="AX11" s="66">
        <v>0</v>
      </c>
      <c r="AY11" s="66">
        <v>0</v>
      </c>
      <c r="AZ11" s="66">
        <v>0</v>
      </c>
      <c r="BA11" s="66">
        <v>0</v>
      </c>
      <c r="BB11" s="66">
        <v>0</v>
      </c>
      <c r="BC11" s="66">
        <v>0</v>
      </c>
      <c r="BD11" s="66">
        <v>0</v>
      </c>
      <c r="BE11" s="66">
        <v>0</v>
      </c>
      <c r="BF11" s="66">
        <v>9</v>
      </c>
      <c r="BG11" s="66">
        <v>7.6499997206438337</v>
      </c>
      <c r="BH11" s="66">
        <v>0</v>
      </c>
      <c r="BI11" s="66">
        <v>0</v>
      </c>
      <c r="BJ11" s="55"/>
      <c r="BK11" s="66">
        <f t="shared" si="1"/>
        <v>17720669.972122453</v>
      </c>
      <c r="BL11" s="35">
        <f t="shared" si="2"/>
        <v>0.99555125482875806</v>
      </c>
      <c r="BM11" s="55"/>
      <c r="BN11" s="66">
        <f t="shared" si="3"/>
        <v>17720669.969740428</v>
      </c>
      <c r="BO11" s="66">
        <f t="shared" si="4"/>
        <v>17720669.969740428</v>
      </c>
      <c r="BP11" s="66"/>
      <c r="BQ11" s="67">
        <f t="shared" si="5"/>
        <v>0.99555125469493533</v>
      </c>
      <c r="BR11" s="66">
        <f t="shared" si="6"/>
        <v>20847838.779999997</v>
      </c>
      <c r="BS11" s="68">
        <f t="shared" si="7"/>
        <v>20847838.779999997</v>
      </c>
      <c r="BT11" s="69"/>
      <c r="BU11" s="70"/>
      <c r="BV11" s="70"/>
      <c r="BW11" s="66"/>
      <c r="BX11" s="66"/>
      <c r="BY11" s="55"/>
      <c r="BZ11" s="66"/>
      <c r="CA11" s="66">
        <f t="shared" si="8"/>
        <v>0</v>
      </c>
      <c r="CB11" s="66"/>
      <c r="CC11" s="66"/>
      <c r="CD11" s="55"/>
      <c r="CE11" s="66">
        <f t="shared" si="9"/>
        <v>17720669.969740428</v>
      </c>
      <c r="CF11" s="66">
        <f t="shared" si="10"/>
        <v>17720669.969740428</v>
      </c>
      <c r="CG11" s="35">
        <f t="shared" si="11"/>
        <v>0.99555125469493533</v>
      </c>
      <c r="CH11" s="67"/>
      <c r="CI11" s="66">
        <f t="shared" si="12"/>
        <v>20847838.779999997</v>
      </c>
      <c r="CJ11" s="66">
        <f t="shared" si="13"/>
        <v>20847838.779999997</v>
      </c>
      <c r="CK11" s="62"/>
      <c r="CL11" s="7"/>
      <c r="CM11" s="34"/>
      <c r="CN11" s="1">
        <f t="shared" si="14"/>
        <v>17720662.322122738</v>
      </c>
      <c r="CO11" s="1">
        <f t="shared" si="15"/>
        <v>0</v>
      </c>
      <c r="CP11" s="1">
        <f t="shared" si="16"/>
        <v>0</v>
      </c>
      <c r="CQ11" s="1">
        <f t="shared" si="17"/>
        <v>79194.677877262235</v>
      </c>
    </row>
    <row r="12" spans="2:95" x14ac:dyDescent="0.25">
      <c r="B12" s="63">
        <v>4</v>
      </c>
      <c r="C12" s="63" t="s">
        <v>0</v>
      </c>
      <c r="D12" s="64">
        <v>290594229</v>
      </c>
      <c r="E12" s="65">
        <v>0.8499999938574142</v>
      </c>
      <c r="F12" s="66">
        <v>0</v>
      </c>
      <c r="G12" s="66">
        <v>0</v>
      </c>
      <c r="H12" s="66">
        <v>0</v>
      </c>
      <c r="I12" s="66">
        <v>0</v>
      </c>
      <c r="J12" s="66">
        <v>5583679.2599999998</v>
      </c>
      <c r="K12" s="66">
        <v>4746127.3361927075</v>
      </c>
      <c r="L12" s="66">
        <v>5583679.2599999998</v>
      </c>
      <c r="M12" s="66">
        <v>5583679.2599999998</v>
      </c>
      <c r="N12" s="66">
        <v>4606674.4600000009</v>
      </c>
      <c r="O12" s="66">
        <v>3915673.2622831166</v>
      </c>
      <c r="P12" s="66">
        <v>4606674.459999999</v>
      </c>
      <c r="Q12" s="66">
        <v>4321045.7999999989</v>
      </c>
      <c r="R12" s="66">
        <v>25972170.099999987</v>
      </c>
      <c r="S12" s="66">
        <v>22076344.423095834</v>
      </c>
      <c r="T12" s="66">
        <v>25561807.919999987</v>
      </c>
      <c r="U12" s="66">
        <v>21683249.589999985</v>
      </c>
      <c r="V12" s="66">
        <v>25184299.649999995</v>
      </c>
      <c r="W12" s="66">
        <v>21406654.547803279</v>
      </c>
      <c r="X12" s="66">
        <v>24714706.759999998</v>
      </c>
      <c r="Y12" s="66">
        <v>20471681.929999996</v>
      </c>
      <c r="Z12" s="66">
        <v>54862958.969999999</v>
      </c>
      <c r="AA12" s="66">
        <v>46633514.847096078</v>
      </c>
      <c r="AB12" s="66">
        <v>52132531.290000007</v>
      </c>
      <c r="AC12" s="66">
        <v>48106629.32</v>
      </c>
      <c r="AD12" s="66">
        <v>72394034.050000012</v>
      </c>
      <c r="AE12" s="66">
        <v>61534928.576453604</v>
      </c>
      <c r="AF12" s="66">
        <v>68952751.74000001</v>
      </c>
      <c r="AG12" s="66">
        <v>65964167.960000001</v>
      </c>
      <c r="AH12" s="66">
        <v>47848378.119999997</v>
      </c>
      <c r="AI12" s="66">
        <v>40671121.108087227</v>
      </c>
      <c r="AJ12" s="66">
        <v>45069222.29999999</v>
      </c>
      <c r="AK12" s="66">
        <v>40096646.409999989</v>
      </c>
      <c r="AL12" s="66">
        <v>20039895.850000005</v>
      </c>
      <c r="AM12" s="66">
        <f t="shared" si="0"/>
        <v>17033911.350000001</v>
      </c>
      <c r="AN12" s="66">
        <v>19855756.230000004</v>
      </c>
      <c r="AO12" s="66">
        <v>19330943.509999994</v>
      </c>
      <c r="AP12" s="66">
        <v>9468119.0499999989</v>
      </c>
      <c r="AQ12" s="66">
        <v>8047901.1299999999</v>
      </c>
      <c r="AR12" s="66">
        <v>9468119.0499999989</v>
      </c>
      <c r="AS12" s="66">
        <v>8018855.1100000031</v>
      </c>
      <c r="AT12" s="66">
        <v>22056039.740000002</v>
      </c>
      <c r="AU12" s="66">
        <v>18747633.649999999</v>
      </c>
      <c r="AV12" s="66">
        <v>22056039.740000002</v>
      </c>
      <c r="AW12" s="66">
        <v>20277479.84</v>
      </c>
      <c r="AX12" s="66">
        <v>15447586.620000001</v>
      </c>
      <c r="AY12" s="66">
        <v>13130448.529999999</v>
      </c>
      <c r="AZ12" s="66">
        <v>13972171.680000002</v>
      </c>
      <c r="BA12" s="66">
        <v>12882975.91</v>
      </c>
      <c r="BB12" s="66">
        <v>57323494.170000002</v>
      </c>
      <c r="BC12" s="66">
        <v>32649970.289999999</v>
      </c>
      <c r="BD12" s="66">
        <v>56214504.119999997</v>
      </c>
      <c r="BE12" s="66">
        <v>55206731.039999999</v>
      </c>
      <c r="BF12" s="66">
        <v>5016655.08</v>
      </c>
      <c r="BG12" s="66">
        <v>0</v>
      </c>
      <c r="BH12" s="66">
        <v>5016655.08</v>
      </c>
      <c r="BI12" s="66">
        <v>5006109.3600000003</v>
      </c>
      <c r="BJ12" s="55"/>
      <c r="BK12" s="66">
        <f t="shared" si="1"/>
        <v>290594229.05101192</v>
      </c>
      <c r="BL12" s="35">
        <f t="shared" si="2"/>
        <v>1.0000000001755436</v>
      </c>
      <c r="BM12" s="55"/>
      <c r="BN12" s="66">
        <f t="shared" si="3"/>
        <v>310933385.23995733</v>
      </c>
      <c r="BO12" s="66">
        <f t="shared" si="4"/>
        <v>310933385.23995733</v>
      </c>
      <c r="BP12" s="66"/>
      <c r="BQ12" s="67">
        <f t="shared" si="5"/>
        <v>1.0699916041345656</v>
      </c>
      <c r="BR12" s="66">
        <f t="shared" si="6"/>
        <v>353204619.63</v>
      </c>
      <c r="BS12" s="68">
        <f t="shared" si="7"/>
        <v>326950195.04000002</v>
      </c>
      <c r="BT12" s="69"/>
      <c r="BU12" s="70"/>
      <c r="BV12" s="70"/>
      <c r="BW12" s="66"/>
      <c r="BX12" s="66"/>
      <c r="BY12" s="55"/>
      <c r="BZ12" s="66">
        <v>2125811.3600000003</v>
      </c>
      <c r="CA12" s="66">
        <f t="shared" si="8"/>
        <v>1806939.6429420216</v>
      </c>
      <c r="CB12" s="66">
        <v>2125811.3600000003</v>
      </c>
      <c r="CC12" s="66">
        <v>1758929.3</v>
      </c>
      <c r="CD12" s="55"/>
      <c r="CE12" s="66">
        <f t="shared" si="9"/>
        <v>312740324.88289934</v>
      </c>
      <c r="CF12" s="66">
        <f t="shared" si="10"/>
        <v>312740324.88289934</v>
      </c>
      <c r="CG12" s="35">
        <f t="shared" si="11"/>
        <v>1.0762096892257944</v>
      </c>
      <c r="CH12" s="67"/>
      <c r="CI12" s="66">
        <f t="shared" si="12"/>
        <v>355330430.99000001</v>
      </c>
      <c r="CJ12" s="66">
        <f t="shared" si="13"/>
        <v>328709124.34000003</v>
      </c>
      <c r="CK12" s="62"/>
      <c r="CL12" s="7"/>
      <c r="CM12" s="34"/>
      <c r="CN12" s="1">
        <f t="shared" si="14"/>
        <v>244813810.23101181</v>
      </c>
      <c r="CO12" s="1">
        <f t="shared" si="15"/>
        <v>45780418.82</v>
      </c>
      <c r="CP12" s="1">
        <v>0</v>
      </c>
      <c r="CQ12" s="1">
        <f t="shared" si="17"/>
        <v>-5.1011808216571808E-2</v>
      </c>
    </row>
    <row r="13" spans="2:95" x14ac:dyDescent="0.25">
      <c r="B13" s="63">
        <v>4</v>
      </c>
      <c r="C13" s="63" t="s">
        <v>2</v>
      </c>
      <c r="D13" s="64">
        <v>362637128</v>
      </c>
      <c r="E13" s="65">
        <v>0.84999999660128567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2774354.63</v>
      </c>
      <c r="O13" s="66">
        <v>2358201.4233609848</v>
      </c>
      <c r="P13" s="66">
        <v>2774354.63</v>
      </c>
      <c r="Q13" s="66">
        <v>2330189.62</v>
      </c>
      <c r="R13" s="66">
        <v>33780024.079999998</v>
      </c>
      <c r="S13" s="66">
        <v>28713020.320197619</v>
      </c>
      <c r="T13" s="66">
        <v>18000952.890000001</v>
      </c>
      <c r="U13" s="66">
        <v>16486224.440000003</v>
      </c>
      <c r="V13" s="66">
        <v>27180398.880000006</v>
      </c>
      <c r="W13" s="66">
        <v>23103339.004718181</v>
      </c>
      <c r="X13" s="66">
        <v>14488377.790000005</v>
      </c>
      <c r="Y13" s="66">
        <v>13648091.650000006</v>
      </c>
      <c r="Z13" s="66">
        <v>43910011.609999992</v>
      </c>
      <c r="AA13" s="66">
        <v>37323509.716153726</v>
      </c>
      <c r="AB13" s="66">
        <v>19433974.309999995</v>
      </c>
      <c r="AC13" s="66">
        <v>19907273.699999999</v>
      </c>
      <c r="AD13" s="66">
        <v>52050448.909999989</v>
      </c>
      <c r="AE13" s="66">
        <v>44242881.392910391</v>
      </c>
      <c r="AF13" s="66">
        <v>29541328.36999999</v>
      </c>
      <c r="AG13" s="66">
        <v>27818188.309999991</v>
      </c>
      <c r="AH13" s="66">
        <v>37011581.189999998</v>
      </c>
      <c r="AI13" s="66">
        <v>31459843.885708205</v>
      </c>
      <c r="AJ13" s="66">
        <v>26530098.320000011</v>
      </c>
      <c r="AK13" s="66">
        <v>24451398.490000006</v>
      </c>
      <c r="AL13" s="66">
        <v>30105546.349999994</v>
      </c>
      <c r="AM13" s="66">
        <f t="shared" si="0"/>
        <v>25589714.300000001</v>
      </c>
      <c r="AN13" s="66">
        <v>18956103.870000001</v>
      </c>
      <c r="AO13" s="66">
        <v>17836381.600000001</v>
      </c>
      <c r="AP13" s="66">
        <v>22509224.419999998</v>
      </c>
      <c r="AQ13" s="66">
        <v>19132840.68</v>
      </c>
      <c r="AR13" s="66">
        <v>13580305.759999998</v>
      </c>
      <c r="AS13" s="66">
        <v>12824194.209999999</v>
      </c>
      <c r="AT13" s="66">
        <v>79676192.360000029</v>
      </c>
      <c r="AU13" s="66">
        <v>67724763.230000004</v>
      </c>
      <c r="AV13" s="66">
        <v>68402432.480000004</v>
      </c>
      <c r="AW13" s="66">
        <v>67809901.299999997</v>
      </c>
      <c r="AX13" s="66">
        <v>64524369.180000007</v>
      </c>
      <c r="AY13" s="66">
        <v>54845713.579999998</v>
      </c>
      <c r="AZ13" s="66">
        <v>37968837.800000004</v>
      </c>
      <c r="BA13" s="66">
        <v>36854524.509999998</v>
      </c>
      <c r="BB13" s="66">
        <v>145269761.84999999</v>
      </c>
      <c r="BC13" s="66">
        <v>28143300.469999999</v>
      </c>
      <c r="BD13" s="66">
        <v>122512704.53000005</v>
      </c>
      <c r="BE13" s="66">
        <v>119750602.40000005</v>
      </c>
      <c r="BF13" s="66">
        <v>48524077.939999998</v>
      </c>
      <c r="BG13" s="66">
        <v>-3.0491948127746582E-3</v>
      </c>
      <c r="BH13" s="66">
        <v>40062393.029999994</v>
      </c>
      <c r="BI13" s="66">
        <v>39046532.18</v>
      </c>
      <c r="BJ13" s="55"/>
      <c r="BK13" s="66">
        <f t="shared" si="1"/>
        <v>362637128</v>
      </c>
      <c r="BL13" s="35">
        <f t="shared" si="2"/>
        <v>1</v>
      </c>
      <c r="BM13" s="55"/>
      <c r="BN13" s="66">
        <f t="shared" si="3"/>
        <v>499218590.7004801</v>
      </c>
      <c r="BO13" s="66">
        <f t="shared" si="4"/>
        <v>412251863.78000003</v>
      </c>
      <c r="BP13" s="66"/>
      <c r="BQ13" s="67">
        <f t="shared" si="5"/>
        <v>1.1368164811298638</v>
      </c>
      <c r="BR13" s="66">
        <f t="shared" si="6"/>
        <v>412251863.78000003</v>
      </c>
      <c r="BS13" s="68">
        <f t="shared" si="7"/>
        <v>398763502.41000003</v>
      </c>
      <c r="BT13" s="69"/>
      <c r="BU13" s="70"/>
      <c r="BV13" s="70"/>
      <c r="BW13" s="66"/>
      <c r="BX13" s="66"/>
      <c r="BY13" s="55"/>
      <c r="BZ13" s="66">
        <v>2928721.8899999997</v>
      </c>
      <c r="CA13" s="66">
        <f t="shared" si="8"/>
        <v>2489413.5965461107</v>
      </c>
      <c r="CB13" s="66">
        <v>1304132.43</v>
      </c>
      <c r="CC13" s="66">
        <v>1233876</v>
      </c>
      <c r="CD13" s="55"/>
      <c r="CE13" s="66">
        <f t="shared" si="9"/>
        <v>501708004.29702622</v>
      </c>
      <c r="CF13" s="66">
        <f t="shared" si="10"/>
        <v>413555996.21000004</v>
      </c>
      <c r="CG13" s="35">
        <f t="shared" si="11"/>
        <v>1.1404127274303806</v>
      </c>
      <c r="CH13" s="67"/>
      <c r="CI13" s="66">
        <f t="shared" si="12"/>
        <v>413555996.21000004</v>
      </c>
      <c r="CJ13" s="66">
        <f t="shared" si="13"/>
        <v>399997378.41000003</v>
      </c>
      <c r="CK13" s="62"/>
      <c r="CL13" s="7"/>
      <c r="CM13" s="34"/>
      <c r="CN13" s="1">
        <f t="shared" si="14"/>
        <v>279648113.95304912</v>
      </c>
      <c r="CO13" s="1">
        <f t="shared" si="15"/>
        <v>82989014.049999997</v>
      </c>
      <c r="CP13" s="1">
        <f t="shared" si="16"/>
        <v>-3.049120306968689E-3</v>
      </c>
      <c r="CQ13" s="1">
        <f t="shared" si="17"/>
        <v>0</v>
      </c>
    </row>
    <row r="14" spans="2:95" x14ac:dyDescent="0.25">
      <c r="B14" s="63">
        <v>5</v>
      </c>
      <c r="C14" s="63" t="s">
        <v>0</v>
      </c>
      <c r="D14" s="64">
        <v>390526470</v>
      </c>
      <c r="E14" s="65">
        <v>0.84996299820999477</v>
      </c>
      <c r="F14" s="66">
        <v>924670.98</v>
      </c>
      <c r="G14" s="66">
        <v>785970.33</v>
      </c>
      <c r="H14" s="66">
        <v>924670.98</v>
      </c>
      <c r="I14" s="66">
        <v>785970.33</v>
      </c>
      <c r="J14" s="66">
        <v>341725.95000000007</v>
      </c>
      <c r="K14" s="66">
        <v>290467.05609099835</v>
      </c>
      <c r="L14" s="66">
        <v>283222.15000000002</v>
      </c>
      <c r="M14" s="66">
        <v>282245.36000000004</v>
      </c>
      <c r="N14" s="66">
        <v>17052302.890000001</v>
      </c>
      <c r="O14" s="66">
        <v>14494457.386190085</v>
      </c>
      <c r="P14" s="66">
        <v>16739281.740000002</v>
      </c>
      <c r="Q14" s="66">
        <v>15372950.870000001</v>
      </c>
      <c r="R14" s="66">
        <v>93362957.979999959</v>
      </c>
      <c r="S14" s="66">
        <v>79358513.898046613</v>
      </c>
      <c r="T14" s="66">
        <v>91459935.180000007</v>
      </c>
      <c r="U14" s="66">
        <v>81786554.959999964</v>
      </c>
      <c r="V14" s="66">
        <v>63976017.849999979</v>
      </c>
      <c r="W14" s="66">
        <v>54379614.789592601</v>
      </c>
      <c r="X14" s="66">
        <v>62084716.519999973</v>
      </c>
      <c r="Y14" s="66">
        <v>55716765.239999995</v>
      </c>
      <c r="Z14" s="66">
        <v>105252658.85000007</v>
      </c>
      <c r="AA14" s="66">
        <v>89464759.392544851</v>
      </c>
      <c r="AB14" s="66">
        <v>102702037.73000003</v>
      </c>
      <c r="AC14" s="66">
        <v>88037950.209999993</v>
      </c>
      <c r="AD14" s="66">
        <v>74523296.649999961</v>
      </c>
      <c r="AE14" s="66">
        <v>63344801.706465326</v>
      </c>
      <c r="AF14" s="66">
        <v>72915468.799999982</v>
      </c>
      <c r="AG14" s="66">
        <v>59666895.550000012</v>
      </c>
      <c r="AH14" s="66">
        <v>51764227.449999996</v>
      </c>
      <c r="AI14" s="66">
        <v>43997677.963426106</v>
      </c>
      <c r="AJ14" s="66">
        <v>50355313.930000015</v>
      </c>
      <c r="AK14" s="66">
        <v>42488166.599999994</v>
      </c>
      <c r="AL14" s="66">
        <v>22087859.470000003</v>
      </c>
      <c r="AM14" s="66">
        <f t="shared" si="0"/>
        <v>18773863.260000002</v>
      </c>
      <c r="AN14" s="66">
        <v>20551523.010000002</v>
      </c>
      <c r="AO14" s="66">
        <v>17581876.16</v>
      </c>
      <c r="AP14" s="66">
        <v>14607302.609999998</v>
      </c>
      <c r="AQ14" s="66">
        <v>12415666.720000001</v>
      </c>
      <c r="AR14" s="66">
        <v>13772483.709999997</v>
      </c>
      <c r="AS14" s="66">
        <v>11755367.82</v>
      </c>
      <c r="AT14" s="66">
        <v>16058748.349999998</v>
      </c>
      <c r="AU14" s="66">
        <v>7644835.4900000002</v>
      </c>
      <c r="AV14" s="66">
        <v>15489428.989999998</v>
      </c>
      <c r="AW14" s="66">
        <v>13229481.359999999</v>
      </c>
      <c r="AX14" s="66">
        <v>-47453928.719999984</v>
      </c>
      <c r="AY14" s="66">
        <v>-34329577.130000003</v>
      </c>
      <c r="AZ14" s="66">
        <v>-48246948.79999999</v>
      </c>
      <c r="BA14" s="66">
        <v>-46498782.940000057</v>
      </c>
      <c r="BB14" s="66">
        <v>32160899.749999993</v>
      </c>
      <c r="BC14" s="66">
        <v>27335574.780000001</v>
      </c>
      <c r="BD14" s="66">
        <v>30989148.469999991</v>
      </c>
      <c r="BE14" s="66">
        <v>28700564.419999994</v>
      </c>
      <c r="BF14" s="66">
        <v>6873492.8800000008</v>
      </c>
      <c r="BG14" s="66">
        <v>5842214.6164598521</v>
      </c>
      <c r="BH14" s="66">
        <v>6717890.540000001</v>
      </c>
      <c r="BI14" s="66">
        <v>5935156.0500000007</v>
      </c>
      <c r="BJ14" s="55"/>
      <c r="BK14" s="66">
        <f t="shared" si="1"/>
        <v>383798840.25881642</v>
      </c>
      <c r="BL14" s="35">
        <f t="shared" si="2"/>
        <v>0.98277292255968318</v>
      </c>
      <c r="BM14" s="55"/>
      <c r="BN14" s="66">
        <f t="shared" si="3"/>
        <v>383798840.26014721</v>
      </c>
      <c r="BO14" s="66">
        <f t="shared" si="4"/>
        <v>383798840.26014721</v>
      </c>
      <c r="BP14" s="66"/>
      <c r="BQ14" s="67">
        <f t="shared" si="5"/>
        <v>0.98277292256309079</v>
      </c>
      <c r="BR14" s="66">
        <f t="shared" si="6"/>
        <v>436738172.94999999</v>
      </c>
      <c r="BS14" s="68">
        <f t="shared" si="7"/>
        <v>374841161.99000001</v>
      </c>
      <c r="BT14" s="69"/>
      <c r="BU14" s="70"/>
      <c r="BV14" s="70"/>
      <c r="BW14" s="66"/>
      <c r="BX14" s="66"/>
      <c r="BY14" s="55"/>
      <c r="BZ14" s="66">
        <v>6375965.0300000003</v>
      </c>
      <c r="CA14" s="66">
        <f t="shared" si="8"/>
        <v>5419334.3533808794</v>
      </c>
      <c r="CB14" s="66">
        <v>5791009.5199999996</v>
      </c>
      <c r="CC14" s="66">
        <v>4792772.3099999996</v>
      </c>
      <c r="CD14" s="55"/>
      <c r="CE14" s="66">
        <f t="shared" si="9"/>
        <v>389218174.61352807</v>
      </c>
      <c r="CF14" s="66">
        <f t="shared" si="10"/>
        <v>389218174.61352807</v>
      </c>
      <c r="CG14" s="35">
        <f t="shared" si="11"/>
        <v>0.99664991879686948</v>
      </c>
      <c r="CH14" s="67"/>
      <c r="CI14" s="66">
        <f t="shared" si="12"/>
        <v>442529182.46999997</v>
      </c>
      <c r="CJ14" s="66">
        <f t="shared" si="13"/>
        <v>379633934.30000001</v>
      </c>
      <c r="CK14" s="62"/>
      <c r="CL14" s="7"/>
      <c r="CM14" s="34"/>
      <c r="CN14" s="1">
        <f t="shared" si="14"/>
        <v>384950627.9923566</v>
      </c>
      <c r="CO14" s="1">
        <f t="shared" si="15"/>
        <v>-6994002.3500000015</v>
      </c>
      <c r="CP14" s="1">
        <f t="shared" si="16"/>
        <v>5419334.3533808794</v>
      </c>
      <c r="CQ14" s="1">
        <f t="shared" si="17"/>
        <v>7150510.0042625237</v>
      </c>
    </row>
    <row r="15" spans="2:95" x14ac:dyDescent="0.25">
      <c r="B15" s="63">
        <v>5</v>
      </c>
      <c r="C15" s="63" t="s">
        <v>2</v>
      </c>
      <c r="D15" s="64">
        <v>191923724</v>
      </c>
      <c r="E15" s="65">
        <v>0.84999999424250439</v>
      </c>
      <c r="F15" s="66">
        <v>0</v>
      </c>
      <c r="G15" s="66">
        <v>0</v>
      </c>
      <c r="H15" s="66">
        <v>0</v>
      </c>
      <c r="I15" s="66">
        <v>0</v>
      </c>
      <c r="J15" s="66">
        <v>61517.18</v>
      </c>
      <c r="K15" s="66">
        <v>52289.602518735803</v>
      </c>
      <c r="L15" s="66">
        <v>61517.18</v>
      </c>
      <c r="M15" s="66">
        <v>61517.18</v>
      </c>
      <c r="N15" s="66">
        <v>10935668.650000002</v>
      </c>
      <c r="O15" s="66">
        <v>9295318.2669475451</v>
      </c>
      <c r="P15" s="66">
        <v>8046828.200000002</v>
      </c>
      <c r="Q15" s="66">
        <v>8046828.200000002</v>
      </c>
      <c r="R15" s="66">
        <v>33358461.700000007</v>
      </c>
      <c r="S15" s="66">
        <v>28354692.184028458</v>
      </c>
      <c r="T15" s="66">
        <v>27084580.499999993</v>
      </c>
      <c r="U15" s="66">
        <v>26842271.199999999</v>
      </c>
      <c r="V15" s="66">
        <v>27245172.070000008</v>
      </c>
      <c r="W15" s="66">
        <v>23158396.102636043</v>
      </c>
      <c r="X15" s="66">
        <v>21259048.259999998</v>
      </c>
      <c r="Y15" s="66">
        <v>21102651.379999995</v>
      </c>
      <c r="Z15" s="66">
        <v>51751057.320000008</v>
      </c>
      <c r="AA15" s="66">
        <v>43988398.424043514</v>
      </c>
      <c r="AB15" s="66">
        <v>40449584.670000002</v>
      </c>
      <c r="AC15" s="66">
        <v>40349614.93</v>
      </c>
      <c r="AD15" s="66">
        <v>37012312.059999995</v>
      </c>
      <c r="AE15" s="66">
        <v>31460465.037901778</v>
      </c>
      <c r="AF15" s="66">
        <v>26798481.570000004</v>
      </c>
      <c r="AG15" s="66">
        <v>26548842.919999998</v>
      </c>
      <c r="AH15" s="66">
        <v>35656242.039999992</v>
      </c>
      <c r="AI15" s="66">
        <v>30307805.528709337</v>
      </c>
      <c r="AJ15" s="66">
        <v>24381189.940000001</v>
      </c>
      <c r="AK15" s="66">
        <v>24314798.860000003</v>
      </c>
      <c r="AL15" s="66">
        <v>11300673.779999997</v>
      </c>
      <c r="AM15" s="66">
        <f t="shared" si="0"/>
        <v>9605572.6500000004</v>
      </c>
      <c r="AN15" s="66">
        <v>8525963.3799999952</v>
      </c>
      <c r="AO15" s="66">
        <v>8500518.5899999961</v>
      </c>
      <c r="AP15" s="66">
        <v>15495488.620000001</v>
      </c>
      <c r="AQ15" s="66">
        <v>13171165.24</v>
      </c>
      <c r="AR15" s="66">
        <v>11748219.130000001</v>
      </c>
      <c r="AS15" s="66">
        <v>11652377.020000001</v>
      </c>
      <c r="AT15" s="66">
        <v>8045445.9699999997</v>
      </c>
      <c r="AU15" s="66">
        <v>202547.26</v>
      </c>
      <c r="AV15" s="66">
        <v>6195247.3500000006</v>
      </c>
      <c r="AW15" s="66">
        <v>6167212.3199999994</v>
      </c>
      <c r="AX15" s="66">
        <v>88208337.770000026</v>
      </c>
      <c r="AY15" s="66">
        <v>0</v>
      </c>
      <c r="AZ15" s="66">
        <v>83971585.080000013</v>
      </c>
      <c r="BA15" s="66">
        <v>78010109.409999952</v>
      </c>
      <c r="BB15" s="66">
        <v>32365539.270000003</v>
      </c>
      <c r="BC15" s="66">
        <v>2327073.7599999998</v>
      </c>
      <c r="BD15" s="66">
        <v>24218574.57</v>
      </c>
      <c r="BE15" s="66">
        <v>23736073.539999999</v>
      </c>
      <c r="BF15" s="66">
        <v>741282.73</v>
      </c>
      <c r="BG15" s="66">
        <v>0</v>
      </c>
      <c r="BH15" s="66">
        <v>600714.08000000007</v>
      </c>
      <c r="BI15" s="66">
        <v>600714.08000000007</v>
      </c>
      <c r="BJ15" s="55"/>
      <c r="BK15" s="66">
        <f t="shared" si="1"/>
        <v>191923724.05678537</v>
      </c>
      <c r="BL15" s="35">
        <f t="shared" si="2"/>
        <v>1.0000000002958747</v>
      </c>
      <c r="BM15" s="55"/>
      <c r="BN15" s="66">
        <f t="shared" si="3"/>
        <v>299350617.16671354</v>
      </c>
      <c r="BO15" s="66">
        <f t="shared" si="4"/>
        <v>220712282.59999999</v>
      </c>
      <c r="BP15" s="66"/>
      <c r="BQ15" s="67">
        <f t="shared" si="5"/>
        <v>1.1499999999999999</v>
      </c>
      <c r="BR15" s="66">
        <f t="shared" si="6"/>
        <v>283341533.91000003</v>
      </c>
      <c r="BS15" s="68">
        <f t="shared" si="7"/>
        <v>275933529.62999994</v>
      </c>
      <c r="BT15" s="69"/>
      <c r="BU15" s="70"/>
      <c r="BV15" s="70"/>
      <c r="BW15" s="66"/>
      <c r="BX15" s="66"/>
      <c r="BY15" s="55"/>
      <c r="BZ15" s="66">
        <v>14167.39</v>
      </c>
      <c r="CA15" s="66">
        <f t="shared" si="8"/>
        <v>12042.281418431314</v>
      </c>
      <c r="CB15" s="66">
        <v>12042.28</v>
      </c>
      <c r="CC15" s="66">
        <v>12042.28</v>
      </c>
      <c r="CD15" s="55"/>
      <c r="CE15" s="66">
        <f t="shared" si="9"/>
        <v>299362659.44813198</v>
      </c>
      <c r="CF15" s="66">
        <f t="shared" si="10"/>
        <v>220712282.59999999</v>
      </c>
      <c r="CG15" s="35">
        <f t="shared" si="11"/>
        <v>1.1499999999999999</v>
      </c>
      <c r="CH15" s="67"/>
      <c r="CI15" s="66">
        <f t="shared" si="12"/>
        <v>283353576.19</v>
      </c>
      <c r="CJ15" s="66">
        <f t="shared" si="13"/>
        <v>275945571.90999991</v>
      </c>
      <c r="CK15" s="62"/>
      <c r="CL15" s="7"/>
      <c r="CM15" s="34"/>
      <c r="CN15" s="1">
        <f t="shared" si="14"/>
        <v>189596650.29678544</v>
      </c>
      <c r="CO15" s="1">
        <f t="shared" si="15"/>
        <v>2327073.7599999998</v>
      </c>
      <c r="CP15" s="1">
        <v>0</v>
      </c>
      <c r="CQ15" s="1">
        <f t="shared" si="17"/>
        <v>-5.6785443797707558E-2</v>
      </c>
    </row>
    <row r="16" spans="2:95" x14ac:dyDescent="0.25">
      <c r="B16" s="63">
        <v>6</v>
      </c>
      <c r="C16" s="63" t="s">
        <v>0</v>
      </c>
      <c r="D16" s="64">
        <v>235477563</v>
      </c>
      <c r="E16" s="65">
        <v>0.84999999711225138</v>
      </c>
      <c r="F16" s="66">
        <v>0</v>
      </c>
      <c r="G16" s="66">
        <v>0</v>
      </c>
      <c r="H16" s="66">
        <v>0</v>
      </c>
      <c r="I16" s="66">
        <v>0</v>
      </c>
      <c r="J16" s="66">
        <v>77656038.800000042</v>
      </c>
      <c r="K16" s="66">
        <v>66007632.755748875</v>
      </c>
      <c r="L16" s="66">
        <v>77656038.800000042</v>
      </c>
      <c r="M16" s="66">
        <v>77656038.800000042</v>
      </c>
      <c r="N16" s="66">
        <v>40895841.180000007</v>
      </c>
      <c r="O16" s="66">
        <v>34761464.884903088</v>
      </c>
      <c r="P16" s="66">
        <v>40895841.180000007</v>
      </c>
      <c r="Q16" s="66">
        <v>40895841.180000007</v>
      </c>
      <c r="R16" s="66">
        <v>84090423.38000004</v>
      </c>
      <c r="S16" s="66">
        <v>71476859.630167991</v>
      </c>
      <c r="T16" s="66">
        <v>84090423.380000055</v>
      </c>
      <c r="U16" s="66">
        <v>84090423.380000055</v>
      </c>
      <c r="V16" s="66">
        <v>30034847.269999996</v>
      </c>
      <c r="W16" s="66">
        <v>25529620.092766911</v>
      </c>
      <c r="X16" s="66">
        <v>30034847.27</v>
      </c>
      <c r="Y16" s="66">
        <v>30034847.27</v>
      </c>
      <c r="Z16" s="66">
        <v>22951658.549999997</v>
      </c>
      <c r="AA16" s="66">
        <v>19508909.70122138</v>
      </c>
      <c r="AB16" s="66">
        <v>22951658.549999997</v>
      </c>
      <c r="AC16" s="66">
        <v>22951658.549999997</v>
      </c>
      <c r="AD16" s="66">
        <v>6764192.8499999996</v>
      </c>
      <c r="AE16" s="66">
        <v>5749563.9029667107</v>
      </c>
      <c r="AF16" s="66">
        <v>6764192.8499999996</v>
      </c>
      <c r="AG16" s="66">
        <v>6764192.8499999996</v>
      </c>
      <c r="AH16" s="66">
        <v>3129044.23</v>
      </c>
      <c r="AI16" s="66">
        <v>2659687.586464107</v>
      </c>
      <c r="AJ16" s="66">
        <v>3129044.23</v>
      </c>
      <c r="AK16" s="66">
        <v>3129044.23</v>
      </c>
      <c r="AL16" s="66">
        <v>1373819.41</v>
      </c>
      <c r="AM16" s="66">
        <f t="shared" si="0"/>
        <v>1167746.49</v>
      </c>
      <c r="AN16" s="66">
        <v>1373819.41</v>
      </c>
      <c r="AO16" s="66">
        <v>1373819.41</v>
      </c>
      <c r="AP16" s="66">
        <v>-390820.10999999993</v>
      </c>
      <c r="AQ16" s="66">
        <v>-332197.09000000003</v>
      </c>
      <c r="AR16" s="66">
        <v>-390820.10999999993</v>
      </c>
      <c r="AS16" s="66">
        <v>-390820.10999999993</v>
      </c>
      <c r="AT16" s="66">
        <v>0</v>
      </c>
      <c r="AU16" s="66">
        <v>0</v>
      </c>
      <c r="AV16" s="66">
        <v>0</v>
      </c>
      <c r="AW16" s="66">
        <v>0</v>
      </c>
      <c r="AX16" s="66">
        <v>0</v>
      </c>
      <c r="AY16" s="66">
        <v>0</v>
      </c>
      <c r="AZ16" s="66">
        <v>0</v>
      </c>
      <c r="BA16" s="66">
        <v>0</v>
      </c>
      <c r="BB16" s="66">
        <v>0</v>
      </c>
      <c r="BC16" s="66">
        <v>0</v>
      </c>
      <c r="BD16" s="66">
        <v>0</v>
      </c>
      <c r="BE16" s="66">
        <v>0</v>
      </c>
      <c r="BF16" s="66"/>
      <c r="BG16" s="66">
        <v>0</v>
      </c>
      <c r="BH16" s="66">
        <v>0</v>
      </c>
      <c r="BI16" s="66">
        <v>0</v>
      </c>
      <c r="BJ16" s="55"/>
      <c r="BK16" s="66">
        <f t="shared" si="1"/>
        <v>226529287.95423907</v>
      </c>
      <c r="BL16" s="35">
        <f t="shared" si="2"/>
        <v>0.96199945790265828</v>
      </c>
      <c r="BM16" s="55"/>
      <c r="BN16" s="66">
        <f t="shared" si="3"/>
        <v>226529287.95640042</v>
      </c>
      <c r="BO16" s="66">
        <f t="shared" si="4"/>
        <v>226529287.95640042</v>
      </c>
      <c r="BP16" s="66"/>
      <c r="BQ16" s="67">
        <f t="shared" si="5"/>
        <v>0.96199945791183694</v>
      </c>
      <c r="BR16" s="66">
        <f t="shared" si="6"/>
        <v>266505045.56000009</v>
      </c>
      <c r="BS16" s="68">
        <f t="shared" si="7"/>
        <v>266505045.56000009</v>
      </c>
      <c r="BT16" s="69"/>
      <c r="BU16" s="70"/>
      <c r="BV16" s="70"/>
      <c r="BW16" s="66"/>
      <c r="BX16" s="66"/>
      <c r="BY16" s="55"/>
      <c r="BZ16" s="66"/>
      <c r="CA16" s="66">
        <f t="shared" si="8"/>
        <v>0</v>
      </c>
      <c r="CB16" s="66"/>
      <c r="CC16" s="66"/>
      <c r="CD16" s="55"/>
      <c r="CE16" s="66">
        <f t="shared" si="9"/>
        <v>226529287.95640042</v>
      </c>
      <c r="CF16" s="66">
        <f t="shared" si="10"/>
        <v>226529287.95640042</v>
      </c>
      <c r="CG16" s="35">
        <f t="shared" si="11"/>
        <v>0.96199945791183694</v>
      </c>
      <c r="CH16" s="67"/>
      <c r="CI16" s="66">
        <f t="shared" si="12"/>
        <v>266505045.56000009</v>
      </c>
      <c r="CJ16" s="66">
        <f t="shared" si="13"/>
        <v>266505045.56000009</v>
      </c>
      <c r="CK16" s="62"/>
      <c r="CL16" s="7"/>
      <c r="CM16" s="34"/>
      <c r="CN16" s="1">
        <f t="shared" si="14"/>
        <v>226529287.95423907</v>
      </c>
      <c r="CO16" s="1">
        <f t="shared" si="15"/>
        <v>0</v>
      </c>
      <c r="CP16" s="1">
        <f t="shared" si="16"/>
        <v>0</v>
      </c>
      <c r="CQ16" s="1">
        <f t="shared" si="17"/>
        <v>8948275.0457609296</v>
      </c>
    </row>
    <row r="17" spans="2:101" x14ac:dyDescent="0.25">
      <c r="B17" s="63">
        <v>6</v>
      </c>
      <c r="C17" s="63" t="s">
        <v>2</v>
      </c>
      <c r="D17" s="64">
        <v>591358030</v>
      </c>
      <c r="E17" s="65">
        <v>0.84999999561602302</v>
      </c>
      <c r="F17" s="66">
        <v>88189436.589999989</v>
      </c>
      <c r="G17" s="66">
        <v>74961020.819999993</v>
      </c>
      <c r="H17" s="66">
        <v>88189436.589999989</v>
      </c>
      <c r="I17" s="66">
        <v>88189436.589999989</v>
      </c>
      <c r="J17" s="66">
        <v>45002401.240000002</v>
      </c>
      <c r="K17" s="66">
        <v>38252040.911221296</v>
      </c>
      <c r="L17" s="66">
        <v>45002401.240000002</v>
      </c>
      <c r="M17" s="66">
        <v>45002401.240000002</v>
      </c>
      <c r="N17" s="66">
        <v>54351156.270000011</v>
      </c>
      <c r="O17" s="66">
        <v>46198482.657060586</v>
      </c>
      <c r="P17" s="66">
        <v>54210875.109999999</v>
      </c>
      <c r="Q17" s="66">
        <v>52831667.819999985</v>
      </c>
      <c r="R17" s="66">
        <v>80949926.039999992</v>
      </c>
      <c r="S17" s="66">
        <v>68807436.877170905</v>
      </c>
      <c r="T17" s="66">
        <v>72715002.439999983</v>
      </c>
      <c r="U17" s="66">
        <v>68889001.320000038</v>
      </c>
      <c r="V17" s="66">
        <v>51854494.840000004</v>
      </c>
      <c r="W17" s="66">
        <v>44076320.436099209</v>
      </c>
      <c r="X17" s="66">
        <v>46081618.270000003</v>
      </c>
      <c r="Y17" s="66">
        <v>42234821.210000008</v>
      </c>
      <c r="Z17" s="66">
        <v>92612343.769999981</v>
      </c>
      <c r="AA17" s="66">
        <v>78720491.768330902</v>
      </c>
      <c r="AB17" s="66">
        <v>89504515.240000024</v>
      </c>
      <c r="AC17" s="66">
        <v>83708692.829999983</v>
      </c>
      <c r="AD17" s="66">
        <v>22412636.93</v>
      </c>
      <c r="AE17" s="66">
        <v>19050741.284944959</v>
      </c>
      <c r="AF17" s="66">
        <v>18505652.939999998</v>
      </c>
      <c r="AG17" s="66">
        <v>17300863.32</v>
      </c>
      <c r="AH17" s="66">
        <v>46137111.20000001</v>
      </c>
      <c r="AI17" s="66">
        <v>39216544.317735977</v>
      </c>
      <c r="AJ17" s="66">
        <v>46028473.130000003</v>
      </c>
      <c r="AK17" s="66">
        <v>42369446.219999999</v>
      </c>
      <c r="AL17" s="66">
        <v>15206901.490000002</v>
      </c>
      <c r="AM17" s="66">
        <v>12925866.189999999</v>
      </c>
      <c r="AN17" s="66">
        <v>14104434.510000002</v>
      </c>
      <c r="AO17" s="66">
        <v>13526531.49</v>
      </c>
      <c r="AP17" s="66">
        <v>46072989.340000011</v>
      </c>
      <c r="AQ17" s="66">
        <v>39162040.719999999</v>
      </c>
      <c r="AR17" s="66">
        <v>43059315.420000009</v>
      </c>
      <c r="AS17" s="66">
        <v>40757824.600000009</v>
      </c>
      <c r="AT17" s="66">
        <v>7862843.8200000003</v>
      </c>
      <c r="AU17" s="66">
        <v>6683417.2400000002</v>
      </c>
      <c r="AV17" s="66">
        <v>7506474.0899999999</v>
      </c>
      <c r="AW17" s="66">
        <v>7014181.2999999998</v>
      </c>
      <c r="AX17" s="66">
        <v>18127988.050000001</v>
      </c>
      <c r="AY17" s="66">
        <v>15408789.76</v>
      </c>
      <c r="AZ17" s="66">
        <v>17725399.09</v>
      </c>
      <c r="BA17" s="66">
        <v>16583226.890000001</v>
      </c>
      <c r="BB17" s="66">
        <v>114859390.14</v>
      </c>
      <c r="BC17" s="66">
        <v>97630481.120000005</v>
      </c>
      <c r="BD17" s="66">
        <v>105685156.20999998</v>
      </c>
      <c r="BE17" s="66">
        <v>98796832.179999977</v>
      </c>
      <c r="BF17" s="66">
        <v>5165780.6100000003</v>
      </c>
      <c r="BG17" s="66">
        <v>4390913.4958533375</v>
      </c>
      <c r="BH17" s="66">
        <v>4390913.5199999996</v>
      </c>
      <c r="BI17" s="66">
        <v>4390913.5199999996</v>
      </c>
      <c r="BJ17" s="55"/>
      <c r="BK17" s="66">
        <f t="shared" si="1"/>
        <v>585484587.59841716</v>
      </c>
      <c r="BL17" s="35">
        <f t="shared" si="2"/>
        <v>0.9900678741073613</v>
      </c>
      <c r="BM17" s="55"/>
      <c r="BN17" s="66">
        <f t="shared" si="3"/>
        <v>585484587.59628344</v>
      </c>
      <c r="BO17" s="66">
        <f t="shared" si="4"/>
        <v>585484587.59628344</v>
      </c>
      <c r="BP17" s="66"/>
      <c r="BQ17" s="67">
        <f t="shared" si="5"/>
        <v>0.99006787410375308</v>
      </c>
      <c r="BR17" s="66">
        <f t="shared" si="6"/>
        <v>652709667.79999995</v>
      </c>
      <c r="BS17" s="68">
        <f t="shared" si="7"/>
        <v>621595840.53000009</v>
      </c>
      <c r="BT17" s="69"/>
      <c r="BU17" s="70"/>
      <c r="BV17" s="70"/>
      <c r="BW17" s="66"/>
      <c r="BX17" s="66"/>
      <c r="BY17" s="55"/>
      <c r="BZ17" s="66"/>
      <c r="CA17" s="66">
        <f t="shared" si="8"/>
        <v>0</v>
      </c>
      <c r="CB17" s="66"/>
      <c r="CC17" s="66"/>
      <c r="CD17" s="55"/>
      <c r="CE17" s="66">
        <f t="shared" si="9"/>
        <v>585484587.59628344</v>
      </c>
      <c r="CF17" s="66">
        <f t="shared" si="10"/>
        <v>585484587.59628344</v>
      </c>
      <c r="CG17" s="35">
        <f t="shared" si="11"/>
        <v>0.99006787410375308</v>
      </c>
      <c r="CH17" s="67"/>
      <c r="CI17" s="66">
        <f t="shared" si="12"/>
        <v>652709667.79999995</v>
      </c>
      <c r="CJ17" s="66">
        <f t="shared" si="13"/>
        <v>621595840.53000009</v>
      </c>
      <c r="CK17" s="62"/>
      <c r="CL17" s="7"/>
      <c r="CM17" s="34"/>
      <c r="CN17" s="1">
        <f t="shared" si="14"/>
        <v>468054403.22256386</v>
      </c>
      <c r="CO17" s="1">
        <f t="shared" si="15"/>
        <v>113039270.88000001</v>
      </c>
      <c r="CP17" s="1">
        <f t="shared" si="16"/>
        <v>0</v>
      </c>
      <c r="CQ17" s="1">
        <f t="shared" si="17"/>
        <v>10264355.897436127</v>
      </c>
    </row>
    <row r="18" spans="2:101" x14ac:dyDescent="0.25">
      <c r="B18" s="63">
        <v>7</v>
      </c>
      <c r="C18" s="63" t="s">
        <v>1</v>
      </c>
      <c r="D18" s="64">
        <v>105460193</v>
      </c>
      <c r="E18" s="65">
        <v>0.84999160286240472</v>
      </c>
      <c r="F18" s="66">
        <v>9574137.7200000007</v>
      </c>
      <c r="G18" s="66">
        <v>8138016.9199999999</v>
      </c>
      <c r="H18" s="66">
        <v>9476927.9000000004</v>
      </c>
      <c r="I18" s="66">
        <v>9476927.9000000004</v>
      </c>
      <c r="J18" s="66">
        <v>14780028.929999994</v>
      </c>
      <c r="K18" s="66">
        <v>12563024.355254866</v>
      </c>
      <c r="L18" s="66">
        <v>14558851.979999995</v>
      </c>
      <c r="M18" s="66">
        <v>14558851.979999995</v>
      </c>
      <c r="N18" s="66">
        <v>15953667.189999999</v>
      </c>
      <c r="O18" s="66">
        <v>13560616.857574748</v>
      </c>
      <c r="P18" s="66">
        <v>15485999.389999999</v>
      </c>
      <c r="Q18" s="66">
        <v>15485999.389999999</v>
      </c>
      <c r="R18" s="66">
        <v>22778343.480000004</v>
      </c>
      <c r="S18" s="66">
        <v>19361591.595450342</v>
      </c>
      <c r="T18" s="66">
        <v>21947540.050000001</v>
      </c>
      <c r="U18" s="66">
        <v>21947540.050000001</v>
      </c>
      <c r="V18" s="66">
        <v>12428286.839999998</v>
      </c>
      <c r="W18" s="66">
        <v>10564043.637252688</v>
      </c>
      <c r="X18" s="66">
        <v>11595950.949999999</v>
      </c>
      <c r="Y18" s="66">
        <v>11595950.949999999</v>
      </c>
      <c r="Z18" s="66">
        <v>14388823.550000001</v>
      </c>
      <c r="AA18" s="66">
        <v>12230499.750762869</v>
      </c>
      <c r="AB18" s="66">
        <v>13591825.860000001</v>
      </c>
      <c r="AC18" s="66">
        <v>13591825.860000001</v>
      </c>
      <c r="AD18" s="66">
        <v>13809951.060000001</v>
      </c>
      <c r="AE18" s="66">
        <v>11738342.436940763</v>
      </c>
      <c r="AF18" s="66">
        <v>13075576.119999997</v>
      </c>
      <c r="AG18" s="66">
        <v>13075576.119999997</v>
      </c>
      <c r="AH18" s="66">
        <v>8474362.5600000005</v>
      </c>
      <c r="AI18" s="66">
        <v>7203137.0156115517</v>
      </c>
      <c r="AJ18" s="66">
        <v>8209446.4100000001</v>
      </c>
      <c r="AK18" s="66">
        <v>8209446.4100000001</v>
      </c>
      <c r="AL18" s="66">
        <v>4787526.0599999996</v>
      </c>
      <c r="AM18" s="66">
        <v>4069356.95</v>
      </c>
      <c r="AN18" s="66">
        <v>4787526.0599999996</v>
      </c>
      <c r="AO18" s="66">
        <v>4787526.0599999996</v>
      </c>
      <c r="AP18" s="66">
        <v>1092367.8400000001</v>
      </c>
      <c r="AQ18" s="66">
        <v>928503.49</v>
      </c>
      <c r="AR18" s="66">
        <v>1092367.8400000001</v>
      </c>
      <c r="AS18" s="66">
        <v>1092367.8400000001</v>
      </c>
      <c r="AT18" s="66">
        <v>3283532.54</v>
      </c>
      <c r="AU18" s="66">
        <v>2790975.09</v>
      </c>
      <c r="AV18" s="66">
        <v>3283532.54</v>
      </c>
      <c r="AW18" s="66">
        <v>3283532.54</v>
      </c>
      <c r="AX18" s="66">
        <v>2564121.7199999997</v>
      </c>
      <c r="AY18" s="66">
        <v>2179481.9300000002</v>
      </c>
      <c r="AZ18" s="66">
        <v>2564121.7199999997</v>
      </c>
      <c r="BA18" s="66">
        <v>2564121.7199999997</v>
      </c>
      <c r="BB18" s="66">
        <v>636785.96</v>
      </c>
      <c r="BC18" s="66">
        <v>132487.19</v>
      </c>
      <c r="BD18" s="66">
        <v>636785.96</v>
      </c>
      <c r="BE18" s="66">
        <v>636785.96</v>
      </c>
      <c r="BF18" s="66">
        <v>1145.0600000000004</v>
      </c>
      <c r="BG18" s="66">
        <v>115.78115217387676</v>
      </c>
      <c r="BH18" s="66">
        <v>1145.0599999999995</v>
      </c>
      <c r="BI18" s="66">
        <v>1145.0599999999995</v>
      </c>
      <c r="BJ18" s="55"/>
      <c r="BK18" s="66">
        <f t="shared" si="1"/>
        <v>105460193</v>
      </c>
      <c r="BL18" s="35">
        <f t="shared" si="2"/>
        <v>1</v>
      </c>
      <c r="BM18" s="55"/>
      <c r="BN18" s="66">
        <f t="shared" si="3"/>
        <v>105869826.03721774</v>
      </c>
      <c r="BO18" s="66">
        <f t="shared" si="4"/>
        <v>105869826.03721774</v>
      </c>
      <c r="BP18" s="66"/>
      <c r="BQ18" s="67">
        <f t="shared" si="5"/>
        <v>1.0038842431970301</v>
      </c>
      <c r="BR18" s="66">
        <f t="shared" si="6"/>
        <v>120307597.84</v>
      </c>
      <c r="BS18" s="68">
        <f t="shared" si="7"/>
        <v>120307597.84</v>
      </c>
      <c r="BT18" s="69"/>
      <c r="BU18" s="70"/>
      <c r="BV18" s="70"/>
      <c r="BW18" s="66"/>
      <c r="BX18" s="66"/>
      <c r="BY18" s="55"/>
      <c r="BZ18" s="66">
        <v>6166.14</v>
      </c>
      <c r="CA18" s="66">
        <f t="shared" si="8"/>
        <v>5241.1672220739883</v>
      </c>
      <c r="CB18" s="66">
        <v>6166.14</v>
      </c>
      <c r="CC18" s="66">
        <v>6166.14</v>
      </c>
      <c r="CD18" s="55"/>
      <c r="CE18" s="66">
        <f t="shared" si="9"/>
        <v>105875067.2044398</v>
      </c>
      <c r="CF18" s="66">
        <f t="shared" si="10"/>
        <v>105875067.2044398</v>
      </c>
      <c r="CG18" s="35">
        <f t="shared" si="11"/>
        <v>1.0039339412591421</v>
      </c>
      <c r="CH18" s="67"/>
      <c r="CI18" s="66">
        <f t="shared" si="12"/>
        <v>120313763.98</v>
      </c>
      <c r="CJ18" s="66">
        <f t="shared" si="13"/>
        <v>120313763.98</v>
      </c>
      <c r="CK18" s="62"/>
      <c r="CL18" s="7"/>
      <c r="CM18" s="34"/>
      <c r="CN18" s="1">
        <f t="shared" si="14"/>
        <v>103148108.09884784</v>
      </c>
      <c r="CO18" s="1">
        <f t="shared" si="15"/>
        <v>2311969.12</v>
      </c>
      <c r="CP18" s="1">
        <f t="shared" si="16"/>
        <v>115.78115216363221</v>
      </c>
      <c r="CQ18" s="1">
        <f t="shared" si="17"/>
        <v>0</v>
      </c>
    </row>
    <row r="19" spans="2:101" x14ac:dyDescent="0.25">
      <c r="B19" s="63">
        <v>7</v>
      </c>
      <c r="C19" s="63" t="s">
        <v>3</v>
      </c>
      <c r="D19" s="64">
        <v>58021278</v>
      </c>
      <c r="E19" s="65">
        <v>0.91891888296324387</v>
      </c>
      <c r="F19" s="66">
        <v>5771169.6399999997</v>
      </c>
      <c r="G19" s="66">
        <v>5303236.93</v>
      </c>
      <c r="H19" s="66">
        <v>5771169.6399999997</v>
      </c>
      <c r="I19" s="66">
        <v>5771169.6399999997</v>
      </c>
      <c r="J19" s="66">
        <v>23451085.309999999</v>
      </c>
      <c r="K19" s="66">
        <v>21549645.117340937</v>
      </c>
      <c r="L19" s="66">
        <v>21106740.23</v>
      </c>
      <c r="M19" s="66">
        <v>21106740.23</v>
      </c>
      <c r="N19" s="66">
        <v>14675345.139999999</v>
      </c>
      <c r="O19" s="66">
        <v>13485451.76314887</v>
      </c>
      <c r="P19" s="66">
        <v>13288277.6</v>
      </c>
      <c r="Q19" s="66">
        <v>13288277.6</v>
      </c>
      <c r="R19" s="66">
        <v>16576066.949999997</v>
      </c>
      <c r="S19" s="66">
        <v>15232060.925617946</v>
      </c>
      <c r="T19" s="66">
        <v>15483067.949999997</v>
      </c>
      <c r="U19" s="66">
        <v>15483067.949999997</v>
      </c>
      <c r="V19" s="66">
        <v>959616.92</v>
      </c>
      <c r="W19" s="66">
        <v>881810.10819902865</v>
      </c>
      <c r="X19" s="66">
        <v>906849.31</v>
      </c>
      <c r="Y19" s="66">
        <v>906849.31</v>
      </c>
      <c r="Z19" s="66">
        <v>343023.5</v>
      </c>
      <c r="AA19" s="66">
        <v>315210.77145014226</v>
      </c>
      <c r="AB19" s="66">
        <v>343023.5</v>
      </c>
      <c r="AC19" s="66">
        <v>343023.5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>
        <v>285948.46000000025</v>
      </c>
      <c r="AM19" s="66">
        <v>262763.44</v>
      </c>
      <c r="AN19" s="66">
        <v>285948.45999999961</v>
      </c>
      <c r="AO19" s="66">
        <v>285948.45999999961</v>
      </c>
      <c r="AP19" s="66">
        <v>22541.05</v>
      </c>
      <c r="AQ19" s="66">
        <v>20713.400000000001</v>
      </c>
      <c r="AR19" s="66">
        <v>22541.050000000003</v>
      </c>
      <c r="AS19" s="66">
        <v>22541.050000000003</v>
      </c>
      <c r="AT19" s="66">
        <v>21904.99</v>
      </c>
      <c r="AU19" s="66">
        <v>20128.900000000001</v>
      </c>
      <c r="AV19" s="66">
        <v>21904.989999999998</v>
      </c>
      <c r="AW19" s="66">
        <v>21904.989999999998</v>
      </c>
      <c r="AX19" s="66">
        <v>56456.04</v>
      </c>
      <c r="AY19" s="66">
        <v>51878.53</v>
      </c>
      <c r="AZ19" s="66">
        <v>56456.04</v>
      </c>
      <c r="BA19" s="66">
        <v>56456.04</v>
      </c>
      <c r="BB19" s="66">
        <v>1158147.6200000001</v>
      </c>
      <c r="BC19" s="66">
        <v>898376.74</v>
      </c>
      <c r="BD19" s="66">
        <v>1158147.6200000001</v>
      </c>
      <c r="BE19" s="66">
        <v>1158147.6200000001</v>
      </c>
      <c r="BF19" s="66"/>
      <c r="BG19" s="66">
        <v>0</v>
      </c>
      <c r="BH19" s="66">
        <v>0</v>
      </c>
      <c r="BI19" s="66">
        <v>0</v>
      </c>
      <c r="BJ19" s="55"/>
      <c r="BK19" s="66">
        <f t="shared" si="1"/>
        <v>58021276.625756927</v>
      </c>
      <c r="BL19" s="35">
        <f t="shared" si="2"/>
        <v>0.99999997631484305</v>
      </c>
      <c r="BM19" s="55"/>
      <c r="BN19" s="66">
        <f t="shared" si="3"/>
        <v>58187143.599124387</v>
      </c>
      <c r="BO19" s="66">
        <f t="shared" si="4"/>
        <v>58187143.599124387</v>
      </c>
      <c r="BP19" s="66"/>
      <c r="BQ19" s="67">
        <f t="shared" si="5"/>
        <v>1.002858702959359</v>
      </c>
      <c r="BR19" s="66">
        <f t="shared" si="6"/>
        <v>58444126.389999993</v>
      </c>
      <c r="BS19" s="68">
        <f t="shared" si="7"/>
        <v>58444126.389999993</v>
      </c>
      <c r="BT19" s="69"/>
      <c r="BU19" s="70"/>
      <c r="BV19" s="70"/>
      <c r="BW19" s="66"/>
      <c r="BX19" s="66"/>
      <c r="BY19" s="55"/>
      <c r="BZ19" s="66"/>
      <c r="CA19" s="66">
        <f t="shared" si="8"/>
        <v>0</v>
      </c>
      <c r="CB19" s="66"/>
      <c r="CC19" s="66"/>
      <c r="CD19" s="55"/>
      <c r="CE19" s="66">
        <f t="shared" si="9"/>
        <v>58187143.599124387</v>
      </c>
      <c r="CF19" s="66">
        <f t="shared" si="10"/>
        <v>58187143.599124387</v>
      </c>
      <c r="CG19" s="35">
        <f t="shared" si="11"/>
        <v>1.002858702959359</v>
      </c>
      <c r="CH19" s="67"/>
      <c r="CI19" s="66">
        <f t="shared" si="12"/>
        <v>58444126.389999993</v>
      </c>
      <c r="CJ19" s="66">
        <f t="shared" si="13"/>
        <v>58444126.389999993</v>
      </c>
      <c r="CK19" s="62"/>
      <c r="CL19" s="7"/>
      <c r="CM19" s="34"/>
      <c r="CN19" s="1">
        <f t="shared" si="14"/>
        <v>57071021.355756916</v>
      </c>
      <c r="CO19" s="1">
        <f>AY19+BC19+1</f>
        <v>950256.27</v>
      </c>
      <c r="CP19" s="1">
        <f t="shared" si="16"/>
        <v>0</v>
      </c>
      <c r="CQ19" s="1">
        <f t="shared" si="17"/>
        <v>0.37424308387562633</v>
      </c>
    </row>
    <row r="20" spans="2:101" x14ac:dyDescent="0.25">
      <c r="B20" s="63">
        <v>8</v>
      </c>
      <c r="C20" s="63" t="s">
        <v>0</v>
      </c>
      <c r="D20" s="64">
        <v>272565440</v>
      </c>
      <c r="E20" s="65">
        <v>0.84999999610185362</v>
      </c>
      <c r="F20" s="66">
        <v>0</v>
      </c>
      <c r="G20" s="66">
        <v>0</v>
      </c>
      <c r="H20" s="66">
        <v>0</v>
      </c>
      <c r="I20" s="66">
        <v>0</v>
      </c>
      <c r="J20" s="66">
        <v>158231.73999999996</v>
      </c>
      <c r="K20" s="66">
        <v>134496.97822441233</v>
      </c>
      <c r="L20" s="66">
        <v>158231.73999999996</v>
      </c>
      <c r="M20" s="66">
        <v>158231.73999999996</v>
      </c>
      <c r="N20" s="66">
        <v>6261422.6600000029</v>
      </c>
      <c r="O20" s="66">
        <v>5322209.2303090505</v>
      </c>
      <c r="P20" s="66">
        <v>6261422.6600000029</v>
      </c>
      <c r="Q20" s="66">
        <v>6101798.3800000018</v>
      </c>
      <c r="R20" s="66">
        <v>88303514.790000007</v>
      </c>
      <c r="S20" s="66">
        <v>75057987.138672069</v>
      </c>
      <c r="T20" s="66">
        <v>88303514.790000007</v>
      </c>
      <c r="U20" s="66">
        <v>68172818.420000017</v>
      </c>
      <c r="V20" s="66">
        <v>69762940.510000035</v>
      </c>
      <c r="W20" s="66">
        <v>59298499.161553852</v>
      </c>
      <c r="X20" s="66">
        <v>69762940.510000035</v>
      </c>
      <c r="Y20" s="66">
        <v>53920275.039999969</v>
      </c>
      <c r="Z20" s="66">
        <v>77105382.780000031</v>
      </c>
      <c r="AA20" s="66">
        <v>65539575.062431917</v>
      </c>
      <c r="AB20" s="66">
        <v>77105382.780000031</v>
      </c>
      <c r="AC20" s="66">
        <v>64855106.889999978</v>
      </c>
      <c r="AD20" s="66">
        <v>59291257.719999999</v>
      </c>
      <c r="AE20" s="66">
        <v>50397568.830873996</v>
      </c>
      <c r="AF20" s="66">
        <v>59291257.719999991</v>
      </c>
      <c r="AG20" s="66">
        <v>44486310.419999994</v>
      </c>
      <c r="AH20" s="66">
        <v>14905729.16</v>
      </c>
      <c r="AI20" s="66">
        <v>12669869.727895286</v>
      </c>
      <c r="AJ20" s="66">
        <v>14905729.16</v>
      </c>
      <c r="AK20" s="66">
        <v>8759084.0600000005</v>
      </c>
      <c r="AL20" s="66">
        <v>44585759.900000021</v>
      </c>
      <c r="AM20" s="66">
        <v>4145233.94</v>
      </c>
      <c r="AN20" s="66">
        <v>44585759.900000013</v>
      </c>
      <c r="AO20" s="66">
        <v>29546437.609999999</v>
      </c>
      <c r="AP20" s="66">
        <v>20214207.539999995</v>
      </c>
      <c r="AQ20" s="66">
        <v>0</v>
      </c>
      <c r="AR20" s="66">
        <v>20214207.539999999</v>
      </c>
      <c r="AS20" s="66">
        <v>10088451.040000001</v>
      </c>
      <c r="AT20" s="66">
        <v>6810292.9400000004</v>
      </c>
      <c r="AU20" s="66">
        <v>0</v>
      </c>
      <c r="AV20" s="66">
        <v>6810292.9399999995</v>
      </c>
      <c r="AW20" s="66">
        <v>5796212.2599999998</v>
      </c>
      <c r="AX20" s="66">
        <v>4937774.3499999996</v>
      </c>
      <c r="AY20" s="66">
        <v>0</v>
      </c>
      <c r="AZ20" s="66">
        <v>4937774.3499999996</v>
      </c>
      <c r="BA20" s="66">
        <v>3451446.1899999995</v>
      </c>
      <c r="BB20" s="66">
        <v>14023871.09</v>
      </c>
      <c r="BC20" s="66">
        <v>0</v>
      </c>
      <c r="BD20" s="66">
        <v>14023871.089999998</v>
      </c>
      <c r="BE20" s="66">
        <v>10305954.470000001</v>
      </c>
      <c r="BF20" s="66">
        <v>12972303.539999999</v>
      </c>
      <c r="BG20" s="66">
        <v>0</v>
      </c>
      <c r="BH20" s="66">
        <v>12972303.539999999</v>
      </c>
      <c r="BI20" s="66">
        <v>3152220.74</v>
      </c>
      <c r="BJ20" s="55"/>
      <c r="BK20" s="66">
        <f t="shared" si="1"/>
        <v>272565440.06996059</v>
      </c>
      <c r="BL20" s="35">
        <f t="shared" si="2"/>
        <v>1.0000000002566745</v>
      </c>
      <c r="BM20" s="55"/>
      <c r="BN20" s="66">
        <f t="shared" si="3"/>
        <v>356432783.68233013</v>
      </c>
      <c r="BO20" s="66">
        <f t="shared" si="4"/>
        <v>313450256</v>
      </c>
      <c r="BP20" s="66"/>
      <c r="BQ20" s="67">
        <f t="shared" si="5"/>
        <v>1.1499999999999999</v>
      </c>
      <c r="BR20" s="66">
        <f t="shared" si="6"/>
        <v>419332688.72000015</v>
      </c>
      <c r="BS20" s="68">
        <f t="shared" si="7"/>
        <v>308794347.25999999</v>
      </c>
      <c r="BT20" s="69"/>
      <c r="BU20" s="70"/>
      <c r="BV20" s="70"/>
      <c r="BW20" s="66"/>
      <c r="BX20" s="66"/>
      <c r="BY20" s="55"/>
      <c r="BZ20" s="66">
        <v>5254459.16</v>
      </c>
      <c r="CA20" s="66">
        <f t="shared" si="8"/>
        <v>4466290.2655173494</v>
      </c>
      <c r="CB20" s="66">
        <v>5254459.16</v>
      </c>
      <c r="CC20" s="66">
        <v>3668601.87</v>
      </c>
      <c r="CD20" s="55"/>
      <c r="CE20" s="66">
        <f t="shared" si="9"/>
        <v>360899073.94784749</v>
      </c>
      <c r="CF20" s="66">
        <f t="shared" si="10"/>
        <v>313450256</v>
      </c>
      <c r="CG20" s="35">
        <f t="shared" si="11"/>
        <v>1.1499999999999999</v>
      </c>
      <c r="CH20" s="67"/>
      <c r="CI20" s="66">
        <f t="shared" si="12"/>
        <v>424587147.88000017</v>
      </c>
      <c r="CJ20" s="66">
        <f t="shared" si="13"/>
        <v>312462949.13</v>
      </c>
      <c r="CK20" s="62"/>
      <c r="CL20" s="7"/>
      <c r="CM20" s="34"/>
      <c r="CN20" s="1">
        <f t="shared" si="14"/>
        <v>272565440.06996059</v>
      </c>
      <c r="CO20" s="1">
        <f t="shared" si="15"/>
        <v>0</v>
      </c>
      <c r="CP20" s="1">
        <v>0</v>
      </c>
      <c r="CQ20" s="1">
        <f t="shared" si="17"/>
        <v>-6.9960594177246094E-2</v>
      </c>
    </row>
    <row r="21" spans="2:101" x14ac:dyDescent="0.25">
      <c r="B21" s="63">
        <v>8</v>
      </c>
      <c r="C21" s="63" t="s">
        <v>1</v>
      </c>
      <c r="D21" s="64">
        <v>252647648</v>
      </c>
      <c r="E21" s="65">
        <v>0.84999998586964898</v>
      </c>
      <c r="F21" s="66">
        <v>129211.23000000001</v>
      </c>
      <c r="G21" s="66">
        <v>109829.54</v>
      </c>
      <c r="H21" s="66">
        <v>129211.23000000001</v>
      </c>
      <c r="I21" s="66">
        <v>129211.23000000001</v>
      </c>
      <c r="J21" s="66">
        <v>1574100.3499999999</v>
      </c>
      <c r="K21" s="66">
        <v>1337985.2762304123</v>
      </c>
      <c r="L21" s="66">
        <v>1574100.3499999999</v>
      </c>
      <c r="M21" s="66">
        <v>1574100.3499999999</v>
      </c>
      <c r="N21" s="66">
        <v>8082398.1400000006</v>
      </c>
      <c r="O21" s="66">
        <v>6870038.3097888697</v>
      </c>
      <c r="P21" s="66">
        <v>8082398.1400000015</v>
      </c>
      <c r="Q21" s="66">
        <v>8082398.1400000015</v>
      </c>
      <c r="R21" s="66">
        <v>35045428.629999988</v>
      </c>
      <c r="S21" s="66">
        <v>29788613.861958507</v>
      </c>
      <c r="T21" s="66">
        <v>35045428.629999988</v>
      </c>
      <c r="U21" s="66">
        <v>35045428.629999988</v>
      </c>
      <c r="V21" s="66">
        <v>31054847.240000013</v>
      </c>
      <c r="W21" s="66">
        <v>26396619.715184111</v>
      </c>
      <c r="X21" s="66">
        <v>31054847.240000013</v>
      </c>
      <c r="Y21" s="66">
        <v>31054847.240000013</v>
      </c>
      <c r="Z21" s="66">
        <v>48260056.18</v>
      </c>
      <c r="AA21" s="66">
        <v>41021047.071068466</v>
      </c>
      <c r="AB21" s="66">
        <v>48021419.560000002</v>
      </c>
      <c r="AC21" s="66">
        <v>48021419.560000002</v>
      </c>
      <c r="AD21" s="66">
        <v>47059045.079999961</v>
      </c>
      <c r="AE21" s="66">
        <v>40000187.653039172</v>
      </c>
      <c r="AF21" s="66">
        <v>46886017.319999963</v>
      </c>
      <c r="AG21" s="66">
        <v>46886017.319999963</v>
      </c>
      <c r="AH21" s="66">
        <v>58812352.879999965</v>
      </c>
      <c r="AI21" s="66">
        <v>49990499.116960779</v>
      </c>
      <c r="AJ21" s="66">
        <v>58769561.969999969</v>
      </c>
      <c r="AK21" s="66">
        <v>58769561.969999969</v>
      </c>
      <c r="AL21" s="66">
        <v>15294736.250000002</v>
      </c>
      <c r="AM21" s="66">
        <f t="shared" si="0"/>
        <v>13000525.6</v>
      </c>
      <c r="AN21" s="66">
        <v>15294736.250000002</v>
      </c>
      <c r="AO21" s="66">
        <v>15294736.250000002</v>
      </c>
      <c r="AP21" s="66">
        <v>15595976.410000004</v>
      </c>
      <c r="AQ21" s="66">
        <v>13256579.720000001</v>
      </c>
      <c r="AR21" s="66">
        <v>15595976.410000002</v>
      </c>
      <c r="AS21" s="66">
        <v>15595976.410000002</v>
      </c>
      <c r="AT21" s="66">
        <v>7113152.3999999994</v>
      </c>
      <c r="AU21" s="66">
        <v>6046179.4400000004</v>
      </c>
      <c r="AV21" s="66">
        <v>7113152.3999999994</v>
      </c>
      <c r="AW21" s="66">
        <v>7113152.3999999994</v>
      </c>
      <c r="AX21" s="66">
        <v>8967274.7599999998</v>
      </c>
      <c r="AY21" s="66">
        <v>7622183.4199999999</v>
      </c>
      <c r="AZ21" s="66">
        <v>8967274.7599999998</v>
      </c>
      <c r="BA21" s="66">
        <v>8967274.7599999998</v>
      </c>
      <c r="BB21" s="66">
        <v>12327769.220000003</v>
      </c>
      <c r="BC21" s="66">
        <v>10478603.67</v>
      </c>
      <c r="BD21" s="66">
        <v>12327769.220000003</v>
      </c>
      <c r="BE21" s="66">
        <v>12327769.220000003</v>
      </c>
      <c r="BF21" s="66">
        <v>21336.28</v>
      </c>
      <c r="BG21" s="66">
        <v>18135.837698510873</v>
      </c>
      <c r="BH21" s="66">
        <v>21336.280000000002</v>
      </c>
      <c r="BI21" s="66">
        <v>21336.280000000002</v>
      </c>
      <c r="BJ21" s="55"/>
      <c r="BK21" s="66">
        <f t="shared" si="1"/>
        <v>245937028.23192886</v>
      </c>
      <c r="BL21" s="35">
        <f t="shared" si="2"/>
        <v>0.97343881955286937</v>
      </c>
      <c r="BM21" s="71"/>
      <c r="BN21" s="66">
        <f t="shared" si="3"/>
        <v>245937028.22801441</v>
      </c>
      <c r="BO21" s="66">
        <f t="shared" si="4"/>
        <v>245937028.22801441</v>
      </c>
      <c r="BP21" s="66"/>
      <c r="BQ21" s="67">
        <f t="shared" si="5"/>
        <v>0.97343881953737565</v>
      </c>
      <c r="BR21" s="66">
        <f t="shared" si="6"/>
        <v>288883229.75999993</v>
      </c>
      <c r="BS21" s="68">
        <f t="shared" si="7"/>
        <v>288883229.75999993</v>
      </c>
      <c r="BT21" s="69"/>
      <c r="BU21" s="70"/>
      <c r="BV21" s="70"/>
      <c r="BW21" s="66"/>
      <c r="BX21" s="66"/>
      <c r="BY21" s="55"/>
      <c r="BZ21" s="66"/>
      <c r="CA21" s="66">
        <f t="shared" si="8"/>
        <v>0</v>
      </c>
      <c r="CB21" s="66"/>
      <c r="CC21" s="66"/>
      <c r="CD21" s="55"/>
      <c r="CE21" s="66">
        <f t="shared" si="9"/>
        <v>245937028.22801441</v>
      </c>
      <c r="CF21" s="66">
        <f t="shared" si="10"/>
        <v>245937028.22801441</v>
      </c>
      <c r="CG21" s="35">
        <f t="shared" si="11"/>
        <v>0.97343881953737565</v>
      </c>
      <c r="CH21" s="67"/>
      <c r="CI21" s="66">
        <f t="shared" si="12"/>
        <v>288883229.75999993</v>
      </c>
      <c r="CJ21" s="66">
        <f t="shared" si="13"/>
        <v>288883229.75999993</v>
      </c>
      <c r="CK21" s="62"/>
      <c r="CL21" s="7"/>
      <c r="CM21" s="34"/>
      <c r="CN21" s="1">
        <f t="shared" si="14"/>
        <v>227818105.30423027</v>
      </c>
      <c r="CO21" s="1">
        <f t="shared" si="15"/>
        <v>18100787.09</v>
      </c>
      <c r="CP21" s="1">
        <f t="shared" si="16"/>
        <v>0</v>
      </c>
      <c r="CQ21" s="1">
        <f t="shared" si="17"/>
        <v>6728755.6057697274</v>
      </c>
    </row>
    <row r="22" spans="2:101" x14ac:dyDescent="0.25">
      <c r="B22" s="63">
        <v>9</v>
      </c>
      <c r="C22" s="63" t="s">
        <v>0</v>
      </c>
      <c r="D22" s="64">
        <v>265728639</v>
      </c>
      <c r="E22" s="65">
        <v>0.84999999520187208</v>
      </c>
      <c r="F22" s="66">
        <v>0</v>
      </c>
      <c r="G22" s="66">
        <v>0</v>
      </c>
      <c r="H22" s="66">
        <v>0</v>
      </c>
      <c r="I22" s="66">
        <v>0</v>
      </c>
      <c r="J22" s="66">
        <v>8594.89</v>
      </c>
      <c r="K22" s="66">
        <v>7305.6564622207416</v>
      </c>
      <c r="L22" s="66">
        <v>8594.89</v>
      </c>
      <c r="M22" s="66">
        <v>8594.89</v>
      </c>
      <c r="N22" s="66">
        <v>658542.59</v>
      </c>
      <c r="O22" s="66">
        <v>559761.19860534393</v>
      </c>
      <c r="P22" s="66">
        <v>619030.04</v>
      </c>
      <c r="Q22" s="66">
        <v>619030.04</v>
      </c>
      <c r="R22" s="66">
        <v>17663037.420000006</v>
      </c>
      <c r="S22" s="66">
        <v>15013581.72936126</v>
      </c>
      <c r="T22" s="66">
        <v>16603303.109999998</v>
      </c>
      <c r="U22" s="66">
        <v>16603303.109999998</v>
      </c>
      <c r="V22" s="66">
        <v>14621450.51</v>
      </c>
      <c r="W22" s="66">
        <v>12428232.869935989</v>
      </c>
      <c r="X22" s="66">
        <v>13794090.760000004</v>
      </c>
      <c r="Y22" s="66">
        <v>13471719.660000008</v>
      </c>
      <c r="Z22" s="66">
        <v>33209895.059999999</v>
      </c>
      <c r="AA22" s="66">
        <v>28228410.656626221</v>
      </c>
      <c r="AB22" s="66">
        <v>31661772.16</v>
      </c>
      <c r="AC22" s="66">
        <v>29814953.319999997</v>
      </c>
      <c r="AD22" s="66">
        <v>38643617.559999987</v>
      </c>
      <c r="AE22" s="66">
        <v>32847074.758004133</v>
      </c>
      <c r="AF22" s="66">
        <v>37237851.299999975</v>
      </c>
      <c r="AG22" s="66">
        <v>34686977.090000004</v>
      </c>
      <c r="AH22" s="66">
        <v>49006547.990000002</v>
      </c>
      <c r="AI22" s="66">
        <v>41655565.556360319</v>
      </c>
      <c r="AJ22" s="66">
        <v>47165130.629999995</v>
      </c>
      <c r="AK22" s="66">
        <v>43899245.510000005</v>
      </c>
      <c r="AL22" s="66">
        <v>25875361.280000001</v>
      </c>
      <c r="AM22" s="66">
        <f t="shared" si="0"/>
        <v>21994056.960000001</v>
      </c>
      <c r="AN22" s="66">
        <v>24581531.830000006</v>
      </c>
      <c r="AO22" s="66">
        <v>22952565.010000009</v>
      </c>
      <c r="AP22" s="66">
        <v>16164876.499999998</v>
      </c>
      <c r="AQ22" s="66">
        <v>13740144.949999999</v>
      </c>
      <c r="AR22" s="66">
        <v>15865831.269999996</v>
      </c>
      <c r="AS22" s="66">
        <v>13338781.569999995</v>
      </c>
      <c r="AT22" s="66">
        <v>12684126.469999997</v>
      </c>
      <c r="AU22" s="66">
        <v>10781507.439999999</v>
      </c>
      <c r="AV22" s="66">
        <v>12156024.32</v>
      </c>
      <c r="AW22" s="66">
        <v>10560051.650000002</v>
      </c>
      <c r="AX22" s="66">
        <v>18437633.830000002</v>
      </c>
      <c r="AY22" s="66">
        <v>15671988.67</v>
      </c>
      <c r="AZ22" s="66">
        <v>17730365.250000004</v>
      </c>
      <c r="BA22" s="66">
        <v>15462176.310000002</v>
      </c>
      <c r="BB22" s="66">
        <v>61991684.680000007</v>
      </c>
      <c r="BC22" s="66">
        <v>52692931.68</v>
      </c>
      <c r="BD22" s="66">
        <v>59499711.540000021</v>
      </c>
      <c r="BE22" s="66">
        <v>52702020.390000008</v>
      </c>
      <c r="BF22" s="66">
        <v>35865045.460000001</v>
      </c>
      <c r="BG22" s="66">
        <v>20108076.874644518</v>
      </c>
      <c r="BH22" s="66">
        <v>35075957.940000005</v>
      </c>
      <c r="BI22" s="66">
        <v>34490921.919999994</v>
      </c>
      <c r="BJ22" s="55"/>
      <c r="BK22" s="66">
        <f t="shared" si="1"/>
        <v>265728639</v>
      </c>
      <c r="BL22" s="35">
        <f t="shared" si="2"/>
        <v>1</v>
      </c>
      <c r="BM22" s="55"/>
      <c r="BN22" s="66">
        <f t="shared" si="3"/>
        <v>276105850.59178573</v>
      </c>
      <c r="BO22" s="66">
        <f t="shared" si="4"/>
        <v>276105850.59178573</v>
      </c>
      <c r="BP22" s="66"/>
      <c r="BQ22" s="67">
        <f t="shared" si="5"/>
        <v>1.0390519126234856</v>
      </c>
      <c r="BR22" s="66">
        <f t="shared" si="6"/>
        <v>311999195.04000002</v>
      </c>
      <c r="BS22" s="68">
        <f t="shared" si="7"/>
        <v>288610340.47000003</v>
      </c>
      <c r="BT22" s="69"/>
      <c r="BU22" s="70"/>
      <c r="BV22" s="70"/>
      <c r="BW22" s="66"/>
      <c r="BX22" s="66"/>
      <c r="BY22" s="55"/>
      <c r="BZ22" s="66">
        <f>11427013.85+181135.06</f>
        <v>11608148.91</v>
      </c>
      <c r="CA22" s="66">
        <f t="shared" si="8"/>
        <v>9866926.5178026166</v>
      </c>
      <c r="CB22" s="66">
        <f>11064777.510955+181135.06</f>
        <v>11245912.570955001</v>
      </c>
      <c r="CC22" s="66">
        <f>11064777.510955+158879.21</f>
        <v>11223656.720955001</v>
      </c>
      <c r="CD22" s="55"/>
      <c r="CE22" s="66">
        <f t="shared" si="9"/>
        <v>285972777.10958833</v>
      </c>
      <c r="CF22" s="66">
        <f t="shared" si="10"/>
        <v>285972777.10958833</v>
      </c>
      <c r="CG22" s="35">
        <f t="shared" si="11"/>
        <v>1.0761835012807495</v>
      </c>
      <c r="CH22" s="67"/>
      <c r="CI22" s="66">
        <f t="shared" si="12"/>
        <v>323245107.610955</v>
      </c>
      <c r="CJ22" s="66">
        <f t="shared" si="13"/>
        <v>299833997.19095504</v>
      </c>
      <c r="CK22" s="62"/>
      <c r="CL22" s="7"/>
      <c r="CM22" s="34"/>
      <c r="CN22" s="1">
        <f t="shared" si="14"/>
        <v>177255641.77535546</v>
      </c>
      <c r="CO22" s="1">
        <f t="shared" si="15"/>
        <v>68364920.349999994</v>
      </c>
      <c r="CP22" s="1">
        <f t="shared" si="16"/>
        <v>9866926.5178026166</v>
      </c>
      <c r="CQ22" s="1">
        <f t="shared" si="17"/>
        <v>10241150.356841931</v>
      </c>
    </row>
    <row r="23" spans="2:101" x14ac:dyDescent="0.25">
      <c r="B23" s="63">
        <v>9</v>
      </c>
      <c r="C23" s="63" t="s">
        <v>1</v>
      </c>
      <c r="D23" s="64">
        <v>250366448</v>
      </c>
      <c r="E23" s="65">
        <v>0.84999998947542699</v>
      </c>
      <c r="F23" s="66">
        <v>676929</v>
      </c>
      <c r="G23" s="66">
        <v>575389.64</v>
      </c>
      <c r="H23" s="66">
        <v>504827.49000000017</v>
      </c>
      <c r="I23" s="66">
        <v>504827.49000000017</v>
      </c>
      <c r="J23" s="66">
        <v>9094020.1900000013</v>
      </c>
      <c r="K23" s="66">
        <v>7729917.0447757598</v>
      </c>
      <c r="L23" s="66">
        <v>7310853.9299999997</v>
      </c>
      <c r="M23" s="66">
        <v>7310853.9299999997</v>
      </c>
      <c r="N23" s="66">
        <v>15884501.370000001</v>
      </c>
      <c r="O23" s="66">
        <v>13501825.960618069</v>
      </c>
      <c r="P23" s="66">
        <v>12756220.610000001</v>
      </c>
      <c r="Q23" s="66">
        <v>12756220.610000001</v>
      </c>
      <c r="R23" s="66">
        <v>27900403.240000013</v>
      </c>
      <c r="S23" s="66">
        <v>23715342.395890672</v>
      </c>
      <c r="T23" s="66">
        <v>27900403.240000017</v>
      </c>
      <c r="U23" s="66">
        <v>27900403.240000017</v>
      </c>
      <c r="V23" s="66">
        <v>24677473.009999979</v>
      </c>
      <c r="W23" s="66">
        <v>20975851.753209502</v>
      </c>
      <c r="X23" s="66">
        <v>23009137.849999979</v>
      </c>
      <c r="Y23" s="66">
        <v>23009137.849999979</v>
      </c>
      <c r="Z23" s="66">
        <v>44735212.929999985</v>
      </c>
      <c r="AA23" s="66">
        <v>38024930.519680984</v>
      </c>
      <c r="AB23" s="66">
        <v>37476269.61999999</v>
      </c>
      <c r="AC23" s="66">
        <v>37476269.61999999</v>
      </c>
      <c r="AD23" s="66">
        <v>37566694.249999985</v>
      </c>
      <c r="AE23" s="66">
        <v>31931689.717126582</v>
      </c>
      <c r="AF23" s="66">
        <v>33384930.489999991</v>
      </c>
      <c r="AG23" s="66">
        <v>33384930.489999991</v>
      </c>
      <c r="AH23" s="66">
        <v>49516234.920000009</v>
      </c>
      <c r="AI23" s="66">
        <v>42088799.160862781</v>
      </c>
      <c r="AJ23" s="66">
        <v>45006278.839999996</v>
      </c>
      <c r="AK23" s="66">
        <v>45006278.839999996</v>
      </c>
      <c r="AL23" s="66">
        <v>15865209.119999995</v>
      </c>
      <c r="AM23" s="66">
        <f t="shared" si="0"/>
        <v>13485427.59</v>
      </c>
      <c r="AN23" s="66">
        <v>14893350.919999992</v>
      </c>
      <c r="AO23" s="66">
        <v>14893350.919999992</v>
      </c>
      <c r="AP23" s="66">
        <v>26160009.690000009</v>
      </c>
      <c r="AQ23" s="66">
        <v>22236007.960000001</v>
      </c>
      <c r="AR23" s="66">
        <v>25277104.430000007</v>
      </c>
      <c r="AS23" s="66">
        <v>25277104.430000007</v>
      </c>
      <c r="AT23" s="66">
        <v>14548610.970000001</v>
      </c>
      <c r="AU23" s="66">
        <v>12366319.17</v>
      </c>
      <c r="AV23" s="66">
        <v>13741816.75</v>
      </c>
      <c r="AW23" s="66">
        <v>13741816.75</v>
      </c>
      <c r="AX23" s="66">
        <v>18189711.489999998</v>
      </c>
      <c r="AY23" s="66">
        <v>15461254.57</v>
      </c>
      <c r="AZ23" s="66">
        <v>17754179.98</v>
      </c>
      <c r="BA23" s="66">
        <v>17754179.98</v>
      </c>
      <c r="BB23" s="66">
        <v>20024561.360000003</v>
      </c>
      <c r="BC23" s="66">
        <v>8273692.6100000003</v>
      </c>
      <c r="BD23" s="66">
        <v>19982489.180000003</v>
      </c>
      <c r="BE23" s="66">
        <v>19982489.180000003</v>
      </c>
      <c r="BF23" s="66">
        <v>1729256.5400000003</v>
      </c>
      <c r="BG23" s="66">
        <v>0</v>
      </c>
      <c r="BH23" s="66">
        <v>1729256.5400000003</v>
      </c>
      <c r="BI23" s="66">
        <v>1729256.5400000003</v>
      </c>
      <c r="BJ23" s="55"/>
      <c r="BK23" s="66">
        <f t="shared" si="1"/>
        <v>250366448.09216434</v>
      </c>
      <c r="BL23" s="35">
        <f t="shared" si="2"/>
        <v>1.0000000003681178</v>
      </c>
      <c r="BM23" s="55"/>
      <c r="BN23" s="66">
        <f t="shared" si="3"/>
        <v>260583500.47086033</v>
      </c>
      <c r="BO23" s="66">
        <f t="shared" si="4"/>
        <v>260583500.47086033</v>
      </c>
      <c r="BP23" s="66"/>
      <c r="BQ23" s="67">
        <f t="shared" si="5"/>
        <v>1.0408083932670575</v>
      </c>
      <c r="BR23" s="66">
        <f t="shared" si="6"/>
        <v>280727119.87</v>
      </c>
      <c r="BS23" s="68">
        <f t="shared" si="7"/>
        <v>280727119.87</v>
      </c>
      <c r="BT23" s="69"/>
      <c r="BU23" s="70"/>
      <c r="BV23" s="70"/>
      <c r="BW23" s="66"/>
      <c r="BX23" s="66"/>
      <c r="BY23" s="55"/>
      <c r="BZ23" s="66"/>
      <c r="CA23" s="66">
        <f t="shared" si="8"/>
        <v>0</v>
      </c>
      <c r="CB23" s="66"/>
      <c r="CC23" s="66"/>
      <c r="CD23" s="55"/>
      <c r="CE23" s="66">
        <f t="shared" si="9"/>
        <v>260583500.47086033</v>
      </c>
      <c r="CF23" s="66">
        <f t="shared" si="10"/>
        <v>260583500.47086033</v>
      </c>
      <c r="CG23" s="35">
        <f t="shared" si="11"/>
        <v>1.0408083932670575</v>
      </c>
      <c r="CH23" s="67"/>
      <c r="CI23" s="66">
        <f t="shared" si="12"/>
        <v>280727119.87</v>
      </c>
      <c r="CJ23" s="66">
        <f t="shared" si="13"/>
        <v>280727119.87</v>
      </c>
      <c r="CK23" s="62"/>
      <c r="CL23" s="7"/>
      <c r="CM23" s="34"/>
      <c r="CN23" s="1">
        <f t="shared" si="14"/>
        <v>226631500.91216433</v>
      </c>
      <c r="CO23" s="1">
        <f t="shared" si="15"/>
        <v>23734947.18</v>
      </c>
      <c r="CP23" s="1">
        <v>0</v>
      </c>
      <c r="CQ23" s="1">
        <f t="shared" si="17"/>
        <v>-9.2164330184459686E-2</v>
      </c>
    </row>
    <row r="24" spans="2:101" x14ac:dyDescent="0.25">
      <c r="B24" s="63">
        <v>10</v>
      </c>
      <c r="C24" s="63" t="s">
        <v>1</v>
      </c>
      <c r="D24" s="64">
        <v>21420040</v>
      </c>
      <c r="E24" s="65">
        <v>0.84999996825402868</v>
      </c>
      <c r="F24" s="66">
        <v>0</v>
      </c>
      <c r="G24" s="66">
        <v>0</v>
      </c>
      <c r="H24" s="66">
        <v>0</v>
      </c>
      <c r="I24" s="66">
        <v>0</v>
      </c>
      <c r="J24" s="66">
        <v>491004.39999999985</v>
      </c>
      <c r="K24" s="66">
        <v>417353.7244125884</v>
      </c>
      <c r="L24" s="66">
        <v>491004.39999999979</v>
      </c>
      <c r="M24" s="66">
        <v>491004.39999999979</v>
      </c>
      <c r="N24" s="66">
        <v>437450.88000000006</v>
      </c>
      <c r="O24" s="66">
        <v>371833.2341126969</v>
      </c>
      <c r="P24" s="66">
        <v>437450.88000000006</v>
      </c>
      <c r="Q24" s="66">
        <v>437450.88000000006</v>
      </c>
      <c r="R24" s="66">
        <v>2058347.6300000001</v>
      </c>
      <c r="S24" s="66">
        <v>1749595.420155755</v>
      </c>
      <c r="T24" s="66">
        <v>2058347.6300000001</v>
      </c>
      <c r="U24" s="66">
        <v>2058347.6300000001</v>
      </c>
      <c r="V24" s="66">
        <v>2852935.1199999992</v>
      </c>
      <c r="W24" s="66">
        <v>2424994.7614308037</v>
      </c>
      <c r="X24" s="66">
        <v>2852935.1199999992</v>
      </c>
      <c r="Y24" s="66">
        <v>2852935.1199999992</v>
      </c>
      <c r="Z24" s="66">
        <v>4405744.9400000004</v>
      </c>
      <c r="AA24" s="66">
        <v>3744883.0591353481</v>
      </c>
      <c r="AB24" s="66">
        <v>4405744.9400000004</v>
      </c>
      <c r="AC24" s="66">
        <v>4405744.9400000004</v>
      </c>
      <c r="AD24" s="66">
        <v>6366380.4800000032</v>
      </c>
      <c r="AE24" s="66">
        <v>5411423.2058930686</v>
      </c>
      <c r="AF24" s="66">
        <v>6366380.4800000032</v>
      </c>
      <c r="AG24" s="66">
        <v>6366380.4800000032</v>
      </c>
      <c r="AH24" s="66">
        <v>4862037.9599999981</v>
      </c>
      <c r="AI24" s="66">
        <v>4132732.1116498807</v>
      </c>
      <c r="AJ24" s="66">
        <v>4862037.9599999981</v>
      </c>
      <c r="AK24" s="66">
        <v>4862037.9599999981</v>
      </c>
      <c r="AL24" s="66">
        <v>1142775.5</v>
      </c>
      <c r="AM24" s="66">
        <f t="shared" si="0"/>
        <v>971359.14</v>
      </c>
      <c r="AN24" s="66">
        <v>1142775.5</v>
      </c>
      <c r="AO24" s="66">
        <v>1142775.5</v>
      </c>
      <c r="AP24" s="66">
        <v>855816.84</v>
      </c>
      <c r="AQ24" s="66">
        <v>727444.29</v>
      </c>
      <c r="AR24" s="66">
        <v>855816.84</v>
      </c>
      <c r="AS24" s="66">
        <v>855816.84</v>
      </c>
      <c r="AT24" s="66">
        <v>16292.29</v>
      </c>
      <c r="AU24" s="66">
        <v>13848.44</v>
      </c>
      <c r="AV24" s="66">
        <v>16292.29</v>
      </c>
      <c r="AW24" s="66">
        <v>16292.29</v>
      </c>
      <c r="AX24" s="66">
        <v>1154564.7</v>
      </c>
      <c r="AY24" s="66">
        <v>981379.96</v>
      </c>
      <c r="AZ24" s="66">
        <v>1154564.7</v>
      </c>
      <c r="BA24" s="66">
        <v>1154564.7</v>
      </c>
      <c r="BB24" s="66">
        <v>13243.61</v>
      </c>
      <c r="BC24" s="66">
        <v>11257.07</v>
      </c>
      <c r="BD24" s="66">
        <v>13243.61</v>
      </c>
      <c r="BE24" s="66">
        <v>13243.61</v>
      </c>
      <c r="BF24" s="66">
        <v>0</v>
      </c>
      <c r="BG24" s="66">
        <v>0</v>
      </c>
      <c r="BH24" s="66">
        <v>0</v>
      </c>
      <c r="BI24" s="66">
        <v>0</v>
      </c>
      <c r="BJ24" s="55"/>
      <c r="BK24" s="66">
        <f t="shared" si="1"/>
        <v>20958104.416790143</v>
      </c>
      <c r="BL24" s="35">
        <f t="shared" si="2"/>
        <v>0.97843442014067872</v>
      </c>
      <c r="BM24" s="55"/>
      <c r="BN24" s="66">
        <f t="shared" si="3"/>
        <v>20958104.414752465</v>
      </c>
      <c r="BO24" s="66">
        <f>MIN(BN24,D24*1.15,BR24)</f>
        <v>20958104.414752465</v>
      </c>
      <c r="BP24" s="66"/>
      <c r="BQ24" s="67">
        <f t="shared" si="5"/>
        <v>0.97843442004554915</v>
      </c>
      <c r="BR24" s="66">
        <f t="shared" si="6"/>
        <v>24656594.349999998</v>
      </c>
      <c r="BS24" s="68">
        <f t="shared" si="7"/>
        <v>24656594.349999998</v>
      </c>
      <c r="BT24" s="69"/>
      <c r="BU24" s="70"/>
      <c r="BV24" s="70"/>
      <c r="BW24" s="66"/>
      <c r="BX24" s="66"/>
      <c r="BY24" s="55"/>
      <c r="BZ24" s="66"/>
      <c r="CA24" s="66">
        <f t="shared" si="8"/>
        <v>0</v>
      </c>
      <c r="CB24" s="66"/>
      <c r="CC24" s="66"/>
      <c r="CD24" s="55"/>
      <c r="CE24" s="66">
        <f t="shared" si="9"/>
        <v>20958104.414752465</v>
      </c>
      <c r="CF24" s="66">
        <f t="shared" si="10"/>
        <v>20958104.414752465</v>
      </c>
      <c r="CG24" s="35">
        <f t="shared" si="11"/>
        <v>0.97843442004554915</v>
      </c>
      <c r="CH24" s="67"/>
      <c r="CI24" s="66">
        <f t="shared" si="12"/>
        <v>24656594.349999998</v>
      </c>
      <c r="CJ24" s="66">
        <f t="shared" si="13"/>
        <v>24656594.349999998</v>
      </c>
      <c r="CK24" s="62"/>
      <c r="CL24" s="7"/>
      <c r="CM24" s="34"/>
      <c r="CN24" s="1">
        <f t="shared" si="14"/>
        <v>19965467.386790145</v>
      </c>
      <c r="CO24" s="1">
        <f t="shared" si="15"/>
        <v>992637.02999999991</v>
      </c>
      <c r="CP24" s="1">
        <f t="shared" si="16"/>
        <v>0</v>
      </c>
      <c r="CQ24" s="1">
        <f t="shared" si="17"/>
        <v>461935.5832098549</v>
      </c>
    </row>
    <row r="25" spans="2:101" x14ac:dyDescent="0.25">
      <c r="B25" s="63">
        <v>11</v>
      </c>
      <c r="C25" s="63" t="s">
        <v>0</v>
      </c>
      <c r="D25" s="64">
        <v>39180553</v>
      </c>
      <c r="E25" s="65">
        <v>0.84999998589861681</v>
      </c>
      <c r="F25" s="66">
        <v>0</v>
      </c>
      <c r="G25" s="66">
        <v>0</v>
      </c>
      <c r="H25" s="66">
        <v>0</v>
      </c>
      <c r="I25" s="66">
        <v>0</v>
      </c>
      <c r="J25" s="66">
        <v>7614546.8200000003</v>
      </c>
      <c r="K25" s="66">
        <v>6472364.689624358</v>
      </c>
      <c r="L25" s="66">
        <v>7614546.8200000003</v>
      </c>
      <c r="M25" s="66">
        <v>7614546.8200000003</v>
      </c>
      <c r="N25" s="66">
        <v>4521580.7800000012</v>
      </c>
      <c r="O25" s="66">
        <v>3843343.5992394569</v>
      </c>
      <c r="P25" s="66">
        <v>4521580.7800000012</v>
      </c>
      <c r="Q25" s="66">
        <v>4521580.7800000012</v>
      </c>
      <c r="R25" s="66">
        <v>7795900.700000002</v>
      </c>
      <c r="S25" s="66">
        <v>6626515.4850670174</v>
      </c>
      <c r="T25" s="66">
        <v>7795900.700000002</v>
      </c>
      <c r="U25" s="66">
        <v>7795900.700000002</v>
      </c>
      <c r="V25" s="66">
        <v>6066609.1100000013</v>
      </c>
      <c r="W25" s="66">
        <v>5156617.6579524204</v>
      </c>
      <c r="X25" s="66">
        <v>6066609.1100000003</v>
      </c>
      <c r="Y25" s="66">
        <v>6066609.1100000003</v>
      </c>
      <c r="Z25" s="66">
        <v>6391622.1700000009</v>
      </c>
      <c r="AA25" s="66">
        <v>5432878.7543692868</v>
      </c>
      <c r="AB25" s="66">
        <v>6391622.1700000009</v>
      </c>
      <c r="AC25" s="66">
        <v>6391622.1700000009</v>
      </c>
      <c r="AD25" s="66">
        <v>6594355.8499999996</v>
      </c>
      <c r="AE25" s="66">
        <v>5605202.3795104614</v>
      </c>
      <c r="AF25" s="66">
        <v>6594355.8499999996</v>
      </c>
      <c r="AG25" s="66">
        <v>6594355.8499999996</v>
      </c>
      <c r="AH25" s="66">
        <v>4246655.83</v>
      </c>
      <c r="AI25" s="66">
        <v>3609657.395616279</v>
      </c>
      <c r="AJ25" s="66">
        <v>4246655.83</v>
      </c>
      <c r="AK25" s="66">
        <v>4246655.83</v>
      </c>
      <c r="AL25" s="66">
        <v>976930.1</v>
      </c>
      <c r="AM25" s="66">
        <f t="shared" si="0"/>
        <v>830390.57</v>
      </c>
      <c r="AN25" s="66">
        <v>976930.1</v>
      </c>
      <c r="AO25" s="66">
        <v>976930.1</v>
      </c>
      <c r="AP25" s="66">
        <v>977998.43</v>
      </c>
      <c r="AQ25" s="66">
        <v>831298.65</v>
      </c>
      <c r="AR25" s="66">
        <v>977998.42999999993</v>
      </c>
      <c r="AS25" s="66">
        <v>977998.42999999993</v>
      </c>
      <c r="AT25" s="66">
        <v>212733.95</v>
      </c>
      <c r="AU25" s="66">
        <v>180823.86</v>
      </c>
      <c r="AV25" s="66">
        <v>212733.94999999998</v>
      </c>
      <c r="AW25" s="66">
        <v>212733.94999999998</v>
      </c>
      <c r="AX25" s="66">
        <v>452283.48</v>
      </c>
      <c r="AY25" s="66">
        <v>384440.95</v>
      </c>
      <c r="AZ25" s="66">
        <v>452283.48000000004</v>
      </c>
      <c r="BA25" s="66">
        <v>452283.48000000004</v>
      </c>
      <c r="BB25" s="66">
        <v>208750.1</v>
      </c>
      <c r="BC25" s="66">
        <v>177437.58</v>
      </c>
      <c r="BD25" s="66">
        <v>208750.1</v>
      </c>
      <c r="BE25" s="66">
        <v>208750.1</v>
      </c>
      <c r="BF25" s="66">
        <v>0</v>
      </c>
      <c r="BG25" s="66">
        <v>0</v>
      </c>
      <c r="BH25" s="66">
        <v>0</v>
      </c>
      <c r="BI25" s="66">
        <v>0</v>
      </c>
      <c r="BJ25" s="55"/>
      <c r="BK25" s="66">
        <f t="shared" si="1"/>
        <v>39150971.571379282</v>
      </c>
      <c r="BL25" s="35">
        <f t="shared" si="2"/>
        <v>0.99924499716426363</v>
      </c>
      <c r="BM25" s="55"/>
      <c r="BN25" s="66">
        <f t="shared" si="3"/>
        <v>39150971.572490752</v>
      </c>
      <c r="BO25" s="66">
        <f t="shared" si="4"/>
        <v>39150971.572490752</v>
      </c>
      <c r="BP25" s="66"/>
      <c r="BQ25" s="67">
        <f t="shared" si="5"/>
        <v>0.9992449971926316</v>
      </c>
      <c r="BR25" s="66">
        <f t="shared" si="6"/>
        <v>46059967.320000008</v>
      </c>
      <c r="BS25" s="68">
        <f t="shared" si="7"/>
        <v>46059967.320000008</v>
      </c>
      <c r="BT25" s="69"/>
      <c r="BU25" s="70"/>
      <c r="BV25" s="70"/>
      <c r="BW25" s="66"/>
      <c r="BX25" s="66"/>
      <c r="BY25" s="55"/>
      <c r="BZ25" s="66"/>
      <c r="CA25" s="66">
        <f t="shared" si="8"/>
        <v>0</v>
      </c>
      <c r="CB25" s="66"/>
      <c r="CC25" s="66"/>
      <c r="CD25" s="55"/>
      <c r="CE25" s="66">
        <f t="shared" si="9"/>
        <v>39150971.572490752</v>
      </c>
      <c r="CF25" s="66">
        <f t="shared" si="10"/>
        <v>39150971.572490752</v>
      </c>
      <c r="CG25" s="35">
        <f t="shared" si="11"/>
        <v>0.9992449971926316</v>
      </c>
      <c r="CH25" s="67"/>
      <c r="CI25" s="66">
        <f t="shared" si="12"/>
        <v>46059967.320000008</v>
      </c>
      <c r="CJ25" s="66">
        <f t="shared" si="13"/>
        <v>46059967.320000008</v>
      </c>
      <c r="CK25" s="62"/>
      <c r="CL25" s="7"/>
      <c r="CM25" s="34"/>
      <c r="CN25" s="1">
        <f t="shared" si="14"/>
        <v>38589093.04137928</v>
      </c>
      <c r="CO25" s="1">
        <f t="shared" si="15"/>
        <v>561878.53</v>
      </c>
      <c r="CP25" s="1">
        <f t="shared" si="16"/>
        <v>0</v>
      </c>
      <c r="CQ25" s="1">
        <f t="shared" si="17"/>
        <v>29581.428620719584</v>
      </c>
    </row>
    <row r="26" spans="2:101" x14ac:dyDescent="0.25">
      <c r="B26" s="63">
        <v>12</v>
      </c>
      <c r="C26" s="63" t="s">
        <v>2</v>
      </c>
      <c r="D26" s="64">
        <v>40715710</v>
      </c>
      <c r="E26" s="65">
        <v>0.84999998747412253</v>
      </c>
      <c r="F26" s="66">
        <v>0</v>
      </c>
      <c r="G26" s="66">
        <v>0</v>
      </c>
      <c r="H26" s="66">
        <v>0</v>
      </c>
      <c r="I26" s="66">
        <v>0</v>
      </c>
      <c r="J26" s="66">
        <v>6159106.4799999995</v>
      </c>
      <c r="K26" s="66">
        <v>5235240.4308517873</v>
      </c>
      <c r="L26" s="66">
        <v>6159106.4799999995</v>
      </c>
      <c r="M26" s="66">
        <v>6159106.4799999995</v>
      </c>
      <c r="N26" s="66">
        <v>5157614.8500000006</v>
      </c>
      <c r="O26" s="66">
        <v>4383972.5578963477</v>
      </c>
      <c r="P26" s="66">
        <v>5157614.8500000006</v>
      </c>
      <c r="Q26" s="66">
        <v>5157614.8500000006</v>
      </c>
      <c r="R26" s="66">
        <v>10312031.050000001</v>
      </c>
      <c r="S26" s="66">
        <v>8765226.2633327637</v>
      </c>
      <c r="T26" s="66">
        <v>10312031.050000001</v>
      </c>
      <c r="U26" s="66">
        <v>10312031.050000001</v>
      </c>
      <c r="V26" s="66">
        <v>7988171.7100000009</v>
      </c>
      <c r="W26" s="66">
        <v>6789945.8534411397</v>
      </c>
      <c r="X26" s="66">
        <v>7988171.7100000009</v>
      </c>
      <c r="Y26" s="66">
        <v>7988171.7100000009</v>
      </c>
      <c r="Z26" s="66">
        <v>8523311.959999999</v>
      </c>
      <c r="AA26" s="66">
        <v>7244815.0592380399</v>
      </c>
      <c r="AB26" s="66">
        <v>8523311.9600000009</v>
      </c>
      <c r="AC26" s="66">
        <v>8523311.9600000009</v>
      </c>
      <c r="AD26" s="66">
        <v>7099678.0300000012</v>
      </c>
      <c r="AE26" s="66">
        <v>6034726.2365703033</v>
      </c>
      <c r="AF26" s="66">
        <v>7099678.0300000012</v>
      </c>
      <c r="AG26" s="66">
        <v>7099678.0300000012</v>
      </c>
      <c r="AH26" s="66">
        <v>2639101.4699999997</v>
      </c>
      <c r="AI26" s="66">
        <v>2243236.216442938</v>
      </c>
      <c r="AJ26" s="66">
        <v>2639101.4699999997</v>
      </c>
      <c r="AK26" s="66">
        <v>2639101.4699999997</v>
      </c>
      <c r="AL26" s="66">
        <v>0</v>
      </c>
      <c r="AM26" s="66">
        <f t="shared" si="0"/>
        <v>0</v>
      </c>
      <c r="AN26" s="66">
        <v>0</v>
      </c>
      <c r="AO26" s="66">
        <v>0</v>
      </c>
      <c r="AP26" s="66">
        <v>0</v>
      </c>
      <c r="AQ26" s="66">
        <v>0</v>
      </c>
      <c r="AR26" s="66">
        <v>0</v>
      </c>
      <c r="AS26" s="66">
        <v>0</v>
      </c>
      <c r="AT26" s="66">
        <v>0</v>
      </c>
      <c r="AU26" s="66">
        <v>0</v>
      </c>
      <c r="AV26" s="66">
        <v>0</v>
      </c>
      <c r="AW26" s="66">
        <v>0</v>
      </c>
      <c r="AX26" s="66">
        <v>0</v>
      </c>
      <c r="AY26" s="66">
        <v>0</v>
      </c>
      <c r="AZ26" s="66">
        <v>0</v>
      </c>
      <c r="BA26" s="66">
        <v>0</v>
      </c>
      <c r="BB26" s="66">
        <v>0</v>
      </c>
      <c r="BC26" s="66">
        <v>0</v>
      </c>
      <c r="BD26" s="66">
        <v>0</v>
      </c>
      <c r="BE26" s="66">
        <v>0</v>
      </c>
      <c r="BF26" s="66">
        <v>0</v>
      </c>
      <c r="BG26" s="66">
        <v>0</v>
      </c>
      <c r="BH26" s="66">
        <v>0</v>
      </c>
      <c r="BI26" s="66">
        <v>0</v>
      </c>
      <c r="BJ26" s="55"/>
      <c r="BK26" s="66">
        <f t="shared" si="1"/>
        <v>40697162.617773317</v>
      </c>
      <c r="BL26" s="35">
        <f t="shared" si="2"/>
        <v>0.99954446619679027</v>
      </c>
      <c r="BM26" s="55"/>
      <c r="BN26" s="66">
        <f t="shared" si="3"/>
        <v>40697162.617773317</v>
      </c>
      <c r="BO26" s="66">
        <f t="shared" si="4"/>
        <v>40697162.617773317</v>
      </c>
      <c r="BP26" s="66"/>
      <c r="BQ26" s="67">
        <f t="shared" si="5"/>
        <v>0.99954446619679027</v>
      </c>
      <c r="BR26" s="66">
        <f t="shared" si="6"/>
        <v>47879015.550000004</v>
      </c>
      <c r="BS26" s="68">
        <f t="shared" si="7"/>
        <v>47879015.550000004</v>
      </c>
      <c r="BT26" s="69"/>
      <c r="BU26" s="70"/>
      <c r="BV26" s="70"/>
      <c r="BW26" s="66"/>
      <c r="BX26" s="66"/>
      <c r="BY26" s="55"/>
      <c r="BZ26" s="66"/>
      <c r="CA26" s="66">
        <f t="shared" si="8"/>
        <v>0</v>
      </c>
      <c r="CB26" s="66"/>
      <c r="CC26" s="66"/>
      <c r="CD26" s="55"/>
      <c r="CE26" s="66">
        <f t="shared" si="9"/>
        <v>40697162.617773317</v>
      </c>
      <c r="CF26" s="66">
        <f t="shared" si="10"/>
        <v>40697162.617773317</v>
      </c>
      <c r="CG26" s="35">
        <f t="shared" si="11"/>
        <v>0.99954446619679027</v>
      </c>
      <c r="CH26" s="67"/>
      <c r="CI26" s="66">
        <f t="shared" si="12"/>
        <v>47879015.550000004</v>
      </c>
      <c r="CJ26" s="66">
        <f t="shared" si="13"/>
        <v>47879015.550000004</v>
      </c>
      <c r="CK26" s="62"/>
      <c r="CL26" s="7"/>
      <c r="CM26" s="34"/>
      <c r="CN26" s="1">
        <f t="shared" si="14"/>
        <v>40697162.617773317</v>
      </c>
      <c r="CO26" s="1">
        <f t="shared" si="15"/>
        <v>0</v>
      </c>
      <c r="CP26" s="1">
        <f t="shared" si="16"/>
        <v>0</v>
      </c>
      <c r="CQ26" s="1">
        <f t="shared" si="17"/>
        <v>18547.382226683199</v>
      </c>
    </row>
    <row r="27" spans="2:101" x14ac:dyDescent="0.25">
      <c r="B27" s="63">
        <v>13</v>
      </c>
      <c r="C27" s="63" t="s">
        <v>4</v>
      </c>
      <c r="D27" s="64">
        <v>199954500</v>
      </c>
      <c r="E27" s="65">
        <v>1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66">
        <v>0</v>
      </c>
      <c r="AB27" s="66">
        <v>0</v>
      </c>
      <c r="AC27" s="66">
        <v>0</v>
      </c>
      <c r="AD27" s="66">
        <v>0</v>
      </c>
      <c r="AE27" s="66">
        <v>0</v>
      </c>
      <c r="AF27" s="66">
        <v>0</v>
      </c>
      <c r="AG27" s="66">
        <v>0</v>
      </c>
      <c r="AH27" s="66">
        <v>17903940.109999999</v>
      </c>
      <c r="AI27" s="66">
        <v>17903940.109999999</v>
      </c>
      <c r="AJ27" s="66">
        <v>17210484.370000005</v>
      </c>
      <c r="AK27" s="66">
        <v>14522004.02</v>
      </c>
      <c r="AL27" s="66">
        <v>55883384.749999978</v>
      </c>
      <c r="AM27" s="66">
        <f t="shared" si="0"/>
        <v>55883384.75</v>
      </c>
      <c r="AN27" s="66">
        <v>54693381.679999977</v>
      </c>
      <c r="AO27" s="66">
        <v>52852143.239999987</v>
      </c>
      <c r="AP27" s="66">
        <v>27772591.280000005</v>
      </c>
      <c r="AQ27" s="66">
        <v>27772591.280000001</v>
      </c>
      <c r="AR27" s="66">
        <v>25609884.309999995</v>
      </c>
      <c r="AS27" s="66">
        <v>23888945.759999998</v>
      </c>
      <c r="AT27" s="66">
        <v>18207252.929999989</v>
      </c>
      <c r="AU27" s="66">
        <v>18207252.93</v>
      </c>
      <c r="AV27" s="66">
        <v>16675242.870000001</v>
      </c>
      <c r="AW27" s="66">
        <v>15264535.760000002</v>
      </c>
      <c r="AX27" s="66">
        <v>25564937.569999993</v>
      </c>
      <c r="AY27" s="66">
        <v>25564937.57</v>
      </c>
      <c r="AZ27" s="66">
        <v>24596519.739999995</v>
      </c>
      <c r="BA27" s="66">
        <v>23115169.929999981</v>
      </c>
      <c r="BB27" s="66">
        <v>52610490.119999975</v>
      </c>
      <c r="BC27" s="66">
        <v>52610490.119999997</v>
      </c>
      <c r="BD27" s="66">
        <v>49823931.61999999</v>
      </c>
      <c r="BE27" s="66">
        <v>47596329.640000001</v>
      </c>
      <c r="BF27" s="66">
        <v>31002287.709999997</v>
      </c>
      <c r="BG27" s="66">
        <v>2011903.2400000095</v>
      </c>
      <c r="BH27" s="66">
        <v>29785656.489999998</v>
      </c>
      <c r="BI27" s="66">
        <v>29576085.769999996</v>
      </c>
      <c r="BJ27" s="55"/>
      <c r="BK27" s="66">
        <f t="shared" si="1"/>
        <v>199954500</v>
      </c>
      <c r="BL27" s="35">
        <f t="shared" si="2"/>
        <v>1</v>
      </c>
      <c r="BM27" s="55"/>
      <c r="BN27" s="66">
        <f t="shared" si="3"/>
        <v>228944884.47000003</v>
      </c>
      <c r="BO27" s="66">
        <f t="shared" si="4"/>
        <v>218395101.07999998</v>
      </c>
      <c r="BP27" s="66"/>
      <c r="BQ27" s="67">
        <f t="shared" si="5"/>
        <v>1.0922239863568961</v>
      </c>
      <c r="BR27" s="66">
        <f t="shared" si="6"/>
        <v>218395101.07999998</v>
      </c>
      <c r="BS27" s="68">
        <f t="shared" si="7"/>
        <v>206815214.11999995</v>
      </c>
      <c r="BT27" s="69"/>
      <c r="BU27" s="70"/>
      <c r="BV27" s="70"/>
      <c r="BW27" s="66"/>
      <c r="BX27" s="66"/>
      <c r="BY27" s="55"/>
      <c r="BZ27" s="66">
        <f>0+421.4</f>
        <v>421.4</v>
      </c>
      <c r="CA27" s="66">
        <f t="shared" si="8"/>
        <v>421.4</v>
      </c>
      <c r="CB27" s="66">
        <f>0+421.4</f>
        <v>421.4</v>
      </c>
      <c r="CC27" s="66">
        <f>0+421.4</f>
        <v>421.4</v>
      </c>
      <c r="CD27" s="55"/>
      <c r="CE27" s="66">
        <f t="shared" si="9"/>
        <v>228945305.87000003</v>
      </c>
      <c r="CF27" s="66">
        <f t="shared" si="10"/>
        <v>218395522.47999999</v>
      </c>
      <c r="CG27" s="35">
        <f t="shared" si="11"/>
        <v>1.0922260938363477</v>
      </c>
      <c r="CH27" s="67"/>
      <c r="CI27" s="66">
        <f t="shared" si="12"/>
        <v>218395522.47999999</v>
      </c>
      <c r="CJ27" s="66">
        <f t="shared" si="13"/>
        <v>206815635.51999995</v>
      </c>
      <c r="CK27" s="62"/>
      <c r="CL27" s="7"/>
      <c r="CM27" s="34"/>
      <c r="CN27" s="1">
        <f t="shared" si="14"/>
        <v>119767169.06999999</v>
      </c>
      <c r="CO27" s="1">
        <f t="shared" si="15"/>
        <v>78175427.689999998</v>
      </c>
      <c r="CP27" s="1">
        <f t="shared" si="16"/>
        <v>421.4</v>
      </c>
      <c r="CQ27" s="1">
        <f t="shared" si="17"/>
        <v>2011481.8400000096</v>
      </c>
    </row>
    <row r="28" spans="2:101" x14ac:dyDescent="0.25">
      <c r="B28" s="63">
        <v>14</v>
      </c>
      <c r="C28" s="63" t="s">
        <v>5</v>
      </c>
      <c r="D28" s="64">
        <v>22489087</v>
      </c>
      <c r="E28" s="65">
        <v>1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  <c r="AC28" s="66">
        <v>0</v>
      </c>
      <c r="AD28" s="66">
        <v>0</v>
      </c>
      <c r="AE28" s="66">
        <v>0</v>
      </c>
      <c r="AF28" s="66">
        <v>0</v>
      </c>
      <c r="AG28" s="66">
        <v>0</v>
      </c>
      <c r="AH28" s="66">
        <v>3223542.24</v>
      </c>
      <c r="AI28" s="66">
        <v>3223542.24</v>
      </c>
      <c r="AJ28" s="66">
        <v>3109553.9000000004</v>
      </c>
      <c r="AK28" s="66">
        <v>3109553.9000000004</v>
      </c>
      <c r="AL28" s="66">
        <v>8251395.4199999999</v>
      </c>
      <c r="AM28" s="66">
        <f t="shared" si="0"/>
        <v>8251395.4199999999</v>
      </c>
      <c r="AN28" s="66">
        <v>8115490.2699999996</v>
      </c>
      <c r="AO28" s="66">
        <v>8115490.2699999996</v>
      </c>
      <c r="AP28" s="66">
        <v>5444045.7400000002</v>
      </c>
      <c r="AQ28" s="66">
        <v>5444045.7400000002</v>
      </c>
      <c r="AR28" s="66">
        <v>5329141.3000000007</v>
      </c>
      <c r="AS28" s="66">
        <v>5329141.3000000007</v>
      </c>
      <c r="AT28" s="66">
        <v>3856712.26</v>
      </c>
      <c r="AU28" s="66">
        <v>3856712.26</v>
      </c>
      <c r="AV28" s="66">
        <v>3739711.99</v>
      </c>
      <c r="AW28" s="66">
        <v>3739711.99</v>
      </c>
      <c r="AX28" s="66">
        <v>5512102.8399999999</v>
      </c>
      <c r="AY28" s="66">
        <v>1713391.34</v>
      </c>
      <c r="AZ28" s="66">
        <v>5332073.24</v>
      </c>
      <c r="BA28" s="66">
        <v>5332073.24</v>
      </c>
      <c r="BB28" s="66">
        <v>3371517.6</v>
      </c>
      <c r="BC28" s="66">
        <v>0</v>
      </c>
      <c r="BD28" s="66">
        <v>3320679.0100000002</v>
      </c>
      <c r="BE28" s="66">
        <v>3320679.0100000002</v>
      </c>
      <c r="BF28" s="66">
        <v>692156.42</v>
      </c>
      <c r="BG28" s="66">
        <v>0</v>
      </c>
      <c r="BH28" s="66">
        <v>692156.42</v>
      </c>
      <c r="BI28" s="66">
        <v>692156.42</v>
      </c>
      <c r="BJ28" s="55"/>
      <c r="BK28" s="66">
        <f t="shared" si="1"/>
        <v>22489087</v>
      </c>
      <c r="BL28" s="35">
        <f t="shared" si="2"/>
        <v>1</v>
      </c>
      <c r="BM28" s="55"/>
      <c r="BN28" s="66">
        <f t="shared" si="3"/>
        <v>30351472.520000003</v>
      </c>
      <c r="BO28" s="66">
        <f t="shared" si="4"/>
        <v>25862450.049999997</v>
      </c>
      <c r="BP28" s="66"/>
      <c r="BQ28" s="67">
        <f t="shared" si="5"/>
        <v>1.1499999999999999</v>
      </c>
      <c r="BR28" s="66">
        <f t="shared" si="6"/>
        <v>29638806.130000006</v>
      </c>
      <c r="BS28" s="68">
        <f t="shared" si="7"/>
        <v>29638806.130000006</v>
      </c>
      <c r="BT28" s="69"/>
      <c r="BU28" s="70"/>
      <c r="BV28" s="70"/>
      <c r="BW28" s="66"/>
      <c r="BX28" s="66"/>
      <c r="BY28" s="55"/>
      <c r="BZ28" s="66"/>
      <c r="CA28" s="66">
        <f t="shared" si="8"/>
        <v>0</v>
      </c>
      <c r="CB28" s="66"/>
      <c r="CC28" s="66"/>
      <c r="CD28" s="55"/>
      <c r="CE28" s="66">
        <f t="shared" si="9"/>
        <v>30351472.520000003</v>
      </c>
      <c r="CF28" s="66">
        <f t="shared" si="10"/>
        <v>25862450.049999997</v>
      </c>
      <c r="CG28" s="35">
        <f t="shared" si="11"/>
        <v>1.1499999999999999</v>
      </c>
      <c r="CH28" s="67"/>
      <c r="CI28" s="66">
        <f t="shared" si="12"/>
        <v>29638806.130000006</v>
      </c>
      <c r="CJ28" s="66">
        <f t="shared" si="13"/>
        <v>29638806.130000006</v>
      </c>
      <c r="CK28" s="62"/>
      <c r="CL28" s="7"/>
      <c r="CM28" s="34"/>
      <c r="CN28" s="1">
        <f t="shared" si="14"/>
        <v>20775695.659999996</v>
      </c>
      <c r="CO28" s="1">
        <f t="shared" si="15"/>
        <v>1713391.34</v>
      </c>
      <c r="CP28" s="1">
        <f t="shared" si="16"/>
        <v>0</v>
      </c>
      <c r="CQ28" s="1">
        <f t="shared" si="17"/>
        <v>3.4924596548080444E-9</v>
      </c>
    </row>
    <row r="29" spans="2:101" ht="15.75" thickBot="1" x14ac:dyDescent="0.3">
      <c r="B29" s="72">
        <v>15</v>
      </c>
      <c r="C29" s="72" t="s">
        <v>2</v>
      </c>
      <c r="D29" s="73">
        <v>60000000</v>
      </c>
      <c r="E29" s="74">
        <v>1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  <c r="P29" s="75">
        <v>0</v>
      </c>
      <c r="Q29" s="75">
        <v>0</v>
      </c>
      <c r="R29" s="75">
        <v>0</v>
      </c>
      <c r="S29" s="75">
        <v>0</v>
      </c>
      <c r="T29" s="75">
        <v>0</v>
      </c>
      <c r="U29" s="75">
        <v>0</v>
      </c>
      <c r="V29" s="75">
        <v>0</v>
      </c>
      <c r="W29" s="75">
        <v>0</v>
      </c>
      <c r="X29" s="75">
        <v>0</v>
      </c>
      <c r="Y29" s="75">
        <v>0</v>
      </c>
      <c r="Z29" s="75">
        <v>0</v>
      </c>
      <c r="AA29" s="75">
        <v>0</v>
      </c>
      <c r="AB29" s="75">
        <v>0</v>
      </c>
      <c r="AC29" s="75">
        <v>0</v>
      </c>
      <c r="AD29" s="75">
        <v>0</v>
      </c>
      <c r="AE29" s="75">
        <v>0</v>
      </c>
      <c r="AF29" s="75">
        <v>0</v>
      </c>
      <c r="AG29" s="75">
        <v>0</v>
      </c>
      <c r="AH29" s="75">
        <v>0</v>
      </c>
      <c r="AI29" s="75">
        <v>0</v>
      </c>
      <c r="AJ29" s="75">
        <v>0</v>
      </c>
      <c r="AK29" s="75">
        <v>0</v>
      </c>
      <c r="AL29" s="75">
        <v>0</v>
      </c>
      <c r="AM29" s="66">
        <f t="shared" si="0"/>
        <v>0</v>
      </c>
      <c r="AN29" s="75">
        <v>0</v>
      </c>
      <c r="AO29" s="75">
        <v>0</v>
      </c>
      <c r="AP29" s="75">
        <v>0</v>
      </c>
      <c r="AQ29" s="66">
        <f t="shared" ref="AQ29" si="18">ROUND(AP29*E29,2)</f>
        <v>0</v>
      </c>
      <c r="AR29" s="75">
        <v>0</v>
      </c>
      <c r="AS29" s="75">
        <v>0</v>
      </c>
      <c r="AT29" s="75">
        <v>0</v>
      </c>
      <c r="AU29" s="66">
        <f t="shared" ref="AU29" si="19">ROUND(AT29*E29,2)</f>
        <v>0</v>
      </c>
      <c r="AV29" s="75">
        <v>0</v>
      </c>
      <c r="AW29" s="75">
        <v>0</v>
      </c>
      <c r="AX29" s="75">
        <v>0</v>
      </c>
      <c r="AY29" s="66">
        <f t="shared" ref="AY29" si="20">ROUND(AX29*E29,2)</f>
        <v>0</v>
      </c>
      <c r="AZ29" s="75">
        <v>0</v>
      </c>
      <c r="BA29" s="75">
        <v>0</v>
      </c>
      <c r="BB29" s="75">
        <v>60000000</v>
      </c>
      <c r="BC29" s="66">
        <v>60000000</v>
      </c>
      <c r="BD29" s="75">
        <v>60000000</v>
      </c>
      <c r="BE29" s="75">
        <v>60000000</v>
      </c>
      <c r="BF29" s="75">
        <v>0</v>
      </c>
      <c r="BG29" s="66">
        <v>0</v>
      </c>
      <c r="BH29" s="75">
        <v>0</v>
      </c>
      <c r="BI29" s="75">
        <v>0</v>
      </c>
      <c r="BJ29" s="55"/>
      <c r="BK29" s="66">
        <f t="shared" si="1"/>
        <v>60000000</v>
      </c>
      <c r="BL29" s="35">
        <f t="shared" si="2"/>
        <v>1</v>
      </c>
      <c r="BM29" s="55"/>
      <c r="BN29" s="66">
        <f t="shared" si="3"/>
        <v>60000000</v>
      </c>
      <c r="BO29" s="75">
        <f t="shared" si="4"/>
        <v>60000000</v>
      </c>
      <c r="BP29" s="75"/>
      <c r="BQ29" s="76">
        <f t="shared" si="5"/>
        <v>1</v>
      </c>
      <c r="BR29" s="66">
        <f t="shared" si="6"/>
        <v>60000000</v>
      </c>
      <c r="BS29" s="68">
        <f t="shared" si="7"/>
        <v>60000000</v>
      </c>
      <c r="BT29" s="69"/>
      <c r="BU29" s="77"/>
      <c r="BV29" s="70"/>
      <c r="BW29" s="75"/>
      <c r="BX29" s="75"/>
      <c r="BY29" s="55"/>
      <c r="BZ29" s="75"/>
      <c r="CA29" s="66">
        <f t="shared" si="8"/>
        <v>0</v>
      </c>
      <c r="CB29" s="75"/>
      <c r="CC29" s="75"/>
      <c r="CD29" s="55"/>
      <c r="CE29" s="75">
        <f t="shared" si="9"/>
        <v>60000000</v>
      </c>
      <c r="CF29" s="75">
        <f t="shared" si="10"/>
        <v>60000000</v>
      </c>
      <c r="CG29" s="35">
        <f t="shared" si="11"/>
        <v>1</v>
      </c>
      <c r="CH29" s="76"/>
      <c r="CI29" s="75">
        <f t="shared" si="12"/>
        <v>60000000</v>
      </c>
      <c r="CJ29" s="75">
        <f t="shared" si="13"/>
        <v>60000000</v>
      </c>
      <c r="CK29" s="78"/>
      <c r="CL29" s="7"/>
      <c r="CM29" s="34"/>
      <c r="CN29" s="1">
        <f t="shared" si="14"/>
        <v>0</v>
      </c>
      <c r="CO29" s="1">
        <f t="shared" si="15"/>
        <v>60000000</v>
      </c>
      <c r="CP29" s="1">
        <f t="shared" si="16"/>
        <v>0</v>
      </c>
      <c r="CQ29" s="1">
        <f t="shared" si="17"/>
        <v>0</v>
      </c>
    </row>
    <row r="30" spans="2:101" x14ac:dyDescent="0.25">
      <c r="B30" s="42" t="s">
        <v>10</v>
      </c>
      <c r="C30" s="43"/>
      <c r="D30" s="8">
        <f>SUMIF($C$8:$C$29,"ERAF",D8:D29)</f>
        <v>2465883158</v>
      </c>
      <c r="E30" s="8"/>
      <c r="F30" s="9">
        <f t="shared" ref="F30:BE30" si="21">SUMIF($C$8:$C$29,"ERAF",F8:F29)</f>
        <v>924670.98</v>
      </c>
      <c r="G30" s="9">
        <f t="shared" si="21"/>
        <v>785970.33</v>
      </c>
      <c r="H30" s="9">
        <f t="shared" si="21"/>
        <v>924670.98</v>
      </c>
      <c r="I30" s="9">
        <f t="shared" si="21"/>
        <v>785970.33</v>
      </c>
      <c r="J30" s="9">
        <f t="shared" si="21"/>
        <v>136959043.47000003</v>
      </c>
      <c r="K30" s="9">
        <f t="shared" si="21"/>
        <v>116415186.27040175</v>
      </c>
      <c r="L30" s="9">
        <f t="shared" si="21"/>
        <v>134090545.90000004</v>
      </c>
      <c r="M30" s="9">
        <f t="shared" si="21"/>
        <v>133733184.58000004</v>
      </c>
      <c r="N30" s="9">
        <f t="shared" si="21"/>
        <v>126555474.36000001</v>
      </c>
      <c r="O30" s="9">
        <f t="shared" si="21"/>
        <v>107572152.62428582</v>
      </c>
      <c r="P30" s="9">
        <f t="shared" si="21"/>
        <v>113320853.69</v>
      </c>
      <c r="Q30" s="9">
        <f t="shared" si="21"/>
        <v>110180388.04000001</v>
      </c>
      <c r="R30" s="9">
        <f t="shared" si="21"/>
        <v>498879719.32000005</v>
      </c>
      <c r="S30" s="9">
        <f t="shared" si="21"/>
        <v>424047759.25241399</v>
      </c>
      <c r="T30" s="9">
        <f t="shared" si="21"/>
        <v>468403249.31000006</v>
      </c>
      <c r="U30" s="9">
        <f t="shared" si="21"/>
        <v>428685612.53999996</v>
      </c>
      <c r="V30" s="9">
        <f t="shared" si="21"/>
        <v>331613803.75000006</v>
      </c>
      <c r="W30" s="9">
        <f t="shared" si="21"/>
        <v>281871731.72730803</v>
      </c>
      <c r="X30" s="9">
        <f t="shared" si="21"/>
        <v>311500674.97000003</v>
      </c>
      <c r="Y30" s="9">
        <f t="shared" si="21"/>
        <v>278433363.43000001</v>
      </c>
      <c r="Z30" s="9">
        <f t="shared" si="21"/>
        <v>490498324.5200001</v>
      </c>
      <c r="AA30" s="9">
        <f t="shared" si="21"/>
        <v>416923573.60858154</v>
      </c>
      <c r="AB30" s="9">
        <f t="shared" si="21"/>
        <v>444333287.9000001</v>
      </c>
      <c r="AC30" s="9">
        <f t="shared" si="21"/>
        <v>404406695.73000008</v>
      </c>
      <c r="AD30" s="9">
        <f t="shared" si="21"/>
        <v>432409147.03000015</v>
      </c>
      <c r="AE30" s="9">
        <f t="shared" si="21"/>
        <v>367547772.90112627</v>
      </c>
      <c r="AF30" s="9">
        <f t="shared" si="21"/>
        <v>392498498.76999998</v>
      </c>
      <c r="AG30" s="9">
        <f t="shared" si="21"/>
        <v>353940496.58000016</v>
      </c>
      <c r="AH30" s="9">
        <f t="shared" si="21"/>
        <v>318678860.9799999</v>
      </c>
      <c r="AI30" s="9">
        <f t="shared" si="21"/>
        <v>270875115.24448806</v>
      </c>
      <c r="AJ30" s="9">
        <f t="shared" si="21"/>
        <v>284812005.42999995</v>
      </c>
      <c r="AK30" s="9">
        <f t="shared" si="21"/>
        <v>260304107.02000001</v>
      </c>
      <c r="AL30" s="9">
        <f t="shared" si="21"/>
        <v>179551260.76000005</v>
      </c>
      <c r="AM30" s="9">
        <f t="shared" si="21"/>
        <v>118865091.99000001</v>
      </c>
      <c r="AN30" s="9">
        <f t="shared" si="21"/>
        <v>166728092.81000003</v>
      </c>
      <c r="AO30" s="9">
        <f t="shared" si="21"/>
        <v>146133200.75999999</v>
      </c>
      <c r="AP30" s="9">
        <f t="shared" si="21"/>
        <v>111168829.04999998</v>
      </c>
      <c r="AQ30" s="9">
        <f t="shared" si="21"/>
        <v>77310887.469999999</v>
      </c>
      <c r="AR30" s="9">
        <f t="shared" si="21"/>
        <v>102433876.68999998</v>
      </c>
      <c r="AS30" s="9">
        <f t="shared" si="21"/>
        <v>86108555.980000004</v>
      </c>
      <c r="AT30" s="9">
        <f t="shared" si="21"/>
        <v>85088946.379999995</v>
      </c>
      <c r="AU30" s="9">
        <f t="shared" si="21"/>
        <v>60531754.509999998</v>
      </c>
      <c r="AV30" s="9">
        <f t="shared" si="21"/>
        <v>79802560.760000005</v>
      </c>
      <c r="AW30" s="9">
        <f t="shared" si="21"/>
        <v>73033416.039999992</v>
      </c>
      <c r="AX30" s="9">
        <f t="shared" si="21"/>
        <v>40742605.010000028</v>
      </c>
      <c r="AY30" s="9">
        <f t="shared" si="21"/>
        <v>23899688.639999997</v>
      </c>
      <c r="AZ30" s="9">
        <f t="shared" si="21"/>
        <v>33702210.480000004</v>
      </c>
      <c r="BA30" s="9">
        <f t="shared" si="21"/>
        <v>30311672.869999941</v>
      </c>
      <c r="BB30" s="9">
        <f t="shared" si="21"/>
        <v>217831031.41</v>
      </c>
      <c r="BC30" s="9">
        <f t="shared" si="21"/>
        <v>145682521.70000002</v>
      </c>
      <c r="BD30" s="8">
        <f t="shared" si="21"/>
        <v>206509344.81</v>
      </c>
      <c r="BE30" s="10">
        <f t="shared" si="21"/>
        <v>192295638.94999999</v>
      </c>
      <c r="BF30" s="9">
        <f t="shared" ref="BF30:BI30" si="22">SUMIF($C$8:$C$29,"ERAF",BF8:BF29)</f>
        <v>76515039.769999996</v>
      </c>
      <c r="BG30" s="9">
        <f>SUMIF($C$8:$C$29,"ERAF",BG8:BG29)</f>
        <v>29090836.009917304</v>
      </c>
      <c r="BH30" s="8">
        <f t="shared" si="22"/>
        <v>61676393.530000001</v>
      </c>
      <c r="BI30" s="10">
        <f t="shared" si="22"/>
        <v>50477591.099999994</v>
      </c>
      <c r="BK30" s="10">
        <f t="shared" ref="BK30" si="23">SUMIF($C$8:$C$29,"ERAF",BK8:BK29)</f>
        <v>2441420042.278523</v>
      </c>
      <c r="BL30" s="10"/>
      <c r="BN30" s="17">
        <f t="shared" ref="BN30:BS30" si="24">SUMIF($C$8:$C$29,"ERAF",BN8:BN29)</f>
        <v>2590300674.0294337</v>
      </c>
      <c r="BO30" s="8">
        <f t="shared" si="24"/>
        <v>2495736677.9034452</v>
      </c>
      <c r="BP30" s="8">
        <f>BO30-D30</f>
        <v>29853519.903445244</v>
      </c>
      <c r="BQ30" s="23">
        <f>BO30/D30</f>
        <v>1.0121066238708807</v>
      </c>
      <c r="BR30" s="8">
        <f t="shared" si="24"/>
        <v>2800736266.0300007</v>
      </c>
      <c r="BS30" s="10">
        <f t="shared" si="24"/>
        <v>2548829893.9500012</v>
      </c>
      <c r="BT30" s="26"/>
      <c r="BU30" s="20">
        <f t="shared" ref="BU30:BX30" si="25">SUMIF($C$8:$C$29,"ERAF",BU8:BU29)</f>
        <v>0</v>
      </c>
      <c r="BV30" s="20">
        <f t="shared" ref="BV30" si="26">SUMIF($C$8:$C$29,"ERAF",BV8:BV29)</f>
        <v>0</v>
      </c>
      <c r="BW30" s="8">
        <f t="shared" si="25"/>
        <v>0</v>
      </c>
      <c r="BX30" s="10">
        <f t="shared" si="25"/>
        <v>0</v>
      </c>
      <c r="BZ30" s="17">
        <f t="shared" ref="BZ30:CC30" si="27">SUMIF($C$8:$C$29,"ERAF",BZ8:BZ29)</f>
        <v>94996684.174999997</v>
      </c>
      <c r="CA30" s="8">
        <f t="shared" si="27"/>
        <v>80746945.431740969</v>
      </c>
      <c r="CB30" s="8">
        <f t="shared" si="27"/>
        <v>64030268.632493041</v>
      </c>
      <c r="CC30" s="10">
        <f t="shared" si="27"/>
        <v>61057036.222493038</v>
      </c>
      <c r="CE30" s="17">
        <f t="shared" ref="CE30:CJ30" si="28">SUMIF($C$8:$C$29,"ERAF",CE8:CE29)</f>
        <v>2671047619.461174</v>
      </c>
      <c r="CF30" s="8">
        <f t="shared" si="28"/>
        <v>2552442954.4391084</v>
      </c>
      <c r="CG30" s="23">
        <f>CF30/D30</f>
        <v>1.035102959423801</v>
      </c>
      <c r="CH30" s="27">
        <f>CF30-D30</f>
        <v>86559796.439108372</v>
      </c>
      <c r="CI30" s="8">
        <f t="shared" si="28"/>
        <v>2864766534.6624932</v>
      </c>
      <c r="CJ30" s="8">
        <f t="shared" si="28"/>
        <v>2609886930.1724939</v>
      </c>
      <c r="CK30" s="30">
        <f>MIN(CJ30-D30,CH30)</f>
        <v>86559796.439108372</v>
      </c>
      <c r="CL30" s="16"/>
      <c r="CM30" s="16"/>
      <c r="CN30" s="8">
        <f t="shared" ref="CN30:CQ30" si="29">SUMIF($C$8:$C$29,"ERAF",CN8:CN29)</f>
        <v>2242746995.9286056</v>
      </c>
      <c r="CO30" s="8">
        <f t="shared" si="29"/>
        <v>169582210.34</v>
      </c>
      <c r="CP30" s="8">
        <f t="shared" si="29"/>
        <v>18954354.908660401</v>
      </c>
      <c r="CQ30" s="8">
        <f t="shared" si="29"/>
        <v>34599596.822734244</v>
      </c>
      <c r="CS30" s="16">
        <f>CO30+CP30</f>
        <v>188536565.24866042</v>
      </c>
      <c r="CU30" s="7"/>
      <c r="CV30" s="16"/>
      <c r="CW30" s="7"/>
    </row>
    <row r="31" spans="2:101" x14ac:dyDescent="0.25">
      <c r="B31" s="38" t="s">
        <v>11</v>
      </c>
      <c r="C31" s="39"/>
      <c r="D31" s="2">
        <f>SUMIF($C$8:$C$29,"KF",D8:D29)</f>
        <v>1246634592</v>
      </c>
      <c r="E31" s="2"/>
      <c r="F31" s="6">
        <f t="shared" ref="F31:BE31" si="30">SUMIF($C$8:$C$29,"KF",F8:F29)</f>
        <v>88189436.589999989</v>
      </c>
      <c r="G31" s="6">
        <f t="shared" si="30"/>
        <v>74961020.819999993</v>
      </c>
      <c r="H31" s="6">
        <f t="shared" si="30"/>
        <v>88189436.589999989</v>
      </c>
      <c r="I31" s="6">
        <f t="shared" si="30"/>
        <v>88189436.589999989</v>
      </c>
      <c r="J31" s="6">
        <f t="shared" si="30"/>
        <v>51223024.899999999</v>
      </c>
      <c r="K31" s="6">
        <f t="shared" si="30"/>
        <v>43539570.94459182</v>
      </c>
      <c r="L31" s="6">
        <f t="shared" si="30"/>
        <v>51223024.899999999</v>
      </c>
      <c r="M31" s="6">
        <f t="shared" si="30"/>
        <v>51223024.899999999</v>
      </c>
      <c r="N31" s="6">
        <f t="shared" si="30"/>
        <v>73218794.400000006</v>
      </c>
      <c r="O31" s="6">
        <f t="shared" si="30"/>
        <v>62235974.905265465</v>
      </c>
      <c r="P31" s="6">
        <f t="shared" si="30"/>
        <v>70189672.789999992</v>
      </c>
      <c r="Q31" s="6">
        <f t="shared" si="30"/>
        <v>68366300.48999998</v>
      </c>
      <c r="R31" s="6">
        <f t="shared" si="30"/>
        <v>158400442.87</v>
      </c>
      <c r="S31" s="6">
        <f t="shared" si="30"/>
        <v>134640375.64472973</v>
      </c>
      <c r="T31" s="6">
        <f t="shared" si="30"/>
        <v>128112566.87999998</v>
      </c>
      <c r="U31" s="6">
        <f t="shared" si="30"/>
        <v>122529528.01000004</v>
      </c>
      <c r="V31" s="6">
        <f t="shared" si="30"/>
        <v>114268237.50000003</v>
      </c>
      <c r="W31" s="6">
        <f t="shared" si="30"/>
        <v>97128001.396894559</v>
      </c>
      <c r="X31" s="6">
        <f t="shared" si="30"/>
        <v>89817216.030000001</v>
      </c>
      <c r="Y31" s="6">
        <f t="shared" si="30"/>
        <v>84973735.950000018</v>
      </c>
      <c r="Z31" s="6">
        <f t="shared" si="30"/>
        <v>196796724.66</v>
      </c>
      <c r="AA31" s="6">
        <f t="shared" si="30"/>
        <v>167277214.9677662</v>
      </c>
      <c r="AB31" s="6">
        <f t="shared" si="30"/>
        <v>157911386.18000004</v>
      </c>
      <c r="AC31" s="6">
        <f t="shared" si="30"/>
        <v>152488893.41999999</v>
      </c>
      <c r="AD31" s="6">
        <f t="shared" si="30"/>
        <v>118575075.92999998</v>
      </c>
      <c r="AE31" s="6">
        <f t="shared" si="30"/>
        <v>100788813.95232743</v>
      </c>
      <c r="AF31" s="6">
        <f t="shared" si="30"/>
        <v>81945140.909999996</v>
      </c>
      <c r="AG31" s="6">
        <f t="shared" si="30"/>
        <v>78767572.579999983</v>
      </c>
      <c r="AH31" s="6">
        <f t="shared" si="30"/>
        <v>121444035.90000001</v>
      </c>
      <c r="AI31" s="6">
        <f t="shared" si="30"/>
        <v>103227429.94859646</v>
      </c>
      <c r="AJ31" s="6">
        <f t="shared" si="30"/>
        <v>99578862.860000014</v>
      </c>
      <c r="AK31" s="6">
        <f t="shared" si="30"/>
        <v>93774745.040000007</v>
      </c>
      <c r="AL31" s="6">
        <f t="shared" si="30"/>
        <v>56613121.619999997</v>
      </c>
      <c r="AM31" s="6">
        <f t="shared" si="30"/>
        <v>48121153.140000001</v>
      </c>
      <c r="AN31" s="6">
        <f t="shared" si="30"/>
        <v>41586501.759999998</v>
      </c>
      <c r="AO31" s="6">
        <f t="shared" si="30"/>
        <v>39863431.68</v>
      </c>
      <c r="AP31" s="6">
        <f t="shared" si="30"/>
        <v>84077702.38000001</v>
      </c>
      <c r="AQ31" s="6">
        <f t="shared" si="30"/>
        <v>71466046.640000001</v>
      </c>
      <c r="AR31" s="6">
        <f t="shared" si="30"/>
        <v>68387840.310000002</v>
      </c>
      <c r="AS31" s="6">
        <f t="shared" si="30"/>
        <v>65234395.830000013</v>
      </c>
      <c r="AT31" s="6">
        <f t="shared" si="30"/>
        <v>95584482.150000036</v>
      </c>
      <c r="AU31" s="6">
        <f t="shared" si="30"/>
        <v>74610727.730000004</v>
      </c>
      <c r="AV31" s="6">
        <f t="shared" si="30"/>
        <v>82104153.920000002</v>
      </c>
      <c r="AW31" s="6">
        <f t="shared" si="30"/>
        <v>80991294.919999987</v>
      </c>
      <c r="AX31" s="6">
        <f t="shared" si="30"/>
        <v>170860695.00000006</v>
      </c>
      <c r="AY31" s="6">
        <f t="shared" si="30"/>
        <v>70254503.340000004</v>
      </c>
      <c r="AZ31" s="6">
        <f t="shared" si="30"/>
        <v>139665821.97000003</v>
      </c>
      <c r="BA31" s="6">
        <f t="shared" si="30"/>
        <v>131447860.80999996</v>
      </c>
      <c r="BB31" s="6">
        <f t="shared" si="30"/>
        <v>352494691.25999999</v>
      </c>
      <c r="BC31" s="6">
        <f t="shared" si="30"/>
        <v>188100855.34999999</v>
      </c>
      <c r="BD31" s="2">
        <f t="shared" si="30"/>
        <v>312416435.31000006</v>
      </c>
      <c r="BE31" s="11">
        <f t="shared" si="30"/>
        <v>302283508.12</v>
      </c>
      <c r="BF31" s="6">
        <f t="shared" ref="BF31:BI31" si="31">SUMIF($C$8:$C$29,"KF",BF8:BF29)</f>
        <v>54431141.279999994</v>
      </c>
      <c r="BG31" s="6">
        <f t="shared" si="31"/>
        <v>4390913.4928041426</v>
      </c>
      <c r="BH31" s="2">
        <f t="shared" si="31"/>
        <v>45054020.629999995</v>
      </c>
      <c r="BI31" s="11">
        <f t="shared" si="31"/>
        <v>44038159.780000001</v>
      </c>
      <c r="BK31" s="11">
        <f t="shared" ref="BK31" si="32">SUMIF($C$8:$C$29,"KF",BK8:BK29)</f>
        <v>1240742602.2729757</v>
      </c>
      <c r="BL31" s="11"/>
      <c r="BN31" s="18">
        <f t="shared" ref="BN31:BS31" si="33">SUMIF($C$8:$C$29,"KF",BN8:BN29)</f>
        <v>1484750958.0812504</v>
      </c>
      <c r="BO31" s="2">
        <f t="shared" si="33"/>
        <v>1319145896.5940568</v>
      </c>
      <c r="BP31" s="2">
        <f t="shared" ref="BP31:BP36" si="34">BO31-D31</f>
        <v>72511304.594056845</v>
      </c>
      <c r="BQ31" s="24">
        <f t="shared" ref="BQ31:BQ36" si="35">BO31/D31</f>
        <v>1.0581656445757097</v>
      </c>
      <c r="BR31" s="2">
        <f t="shared" si="33"/>
        <v>1456182081.04</v>
      </c>
      <c r="BS31" s="11">
        <f t="shared" si="33"/>
        <v>1404171888.1200001</v>
      </c>
      <c r="BT31" s="26"/>
      <c r="BU31" s="21">
        <f t="shared" ref="BU31:BX31" si="36">SUMIF($C$8:$C$29,"KF",BU8:BU29)</f>
        <v>0</v>
      </c>
      <c r="BV31" s="21">
        <f t="shared" ref="BV31" si="37">SUMIF($C$8:$C$29,"KF",BV8:BV29)</f>
        <v>0</v>
      </c>
      <c r="BW31" s="2">
        <f t="shared" si="36"/>
        <v>0</v>
      </c>
      <c r="BX31" s="11">
        <f t="shared" si="36"/>
        <v>0</v>
      </c>
      <c r="BZ31" s="18">
        <f t="shared" ref="BZ31:CC31" si="38">SUMIF($C$8:$C$29,"KF",BZ8:BZ29)</f>
        <v>2942889.28</v>
      </c>
      <c r="CA31" s="2">
        <f t="shared" si="38"/>
        <v>2501455.8779645418</v>
      </c>
      <c r="CB31" s="2">
        <f t="shared" si="38"/>
        <v>1316174.71</v>
      </c>
      <c r="CC31" s="11">
        <f t="shared" si="38"/>
        <v>1245918.28</v>
      </c>
      <c r="CE31" s="18">
        <f t="shared" ref="CE31:CJ31" si="39">SUMIF($C$8:$C$29,"KF",CE8:CE29)</f>
        <v>1487252413.9592149</v>
      </c>
      <c r="CF31" s="2">
        <f t="shared" si="39"/>
        <v>1320450029.0240567</v>
      </c>
      <c r="CG31" s="24">
        <f t="shared" ref="CG31:CG36" si="40">CF31/D31</f>
        <v>1.0592117670227914</v>
      </c>
      <c r="CH31" s="28">
        <f t="shared" ref="CH31:CH36" si="41">CF31-D31</f>
        <v>73815437.024056673</v>
      </c>
      <c r="CI31" s="2">
        <f t="shared" si="39"/>
        <v>1457498255.75</v>
      </c>
      <c r="CJ31" s="2">
        <f t="shared" si="39"/>
        <v>1405417806.3999999</v>
      </c>
      <c r="CK31" s="31">
        <f t="shared" ref="CK31:CK35" si="42">MIN(CJ31-D31,CH31)</f>
        <v>73815437.024056673</v>
      </c>
      <c r="CL31" s="16"/>
      <c r="CM31" s="16"/>
      <c r="CN31" s="2">
        <f t="shared" ref="CN31:CQ31" si="43">SUMIF($C$8:$C$29,"KF",CN8:CN29)</f>
        <v>977996330.09017169</v>
      </c>
      <c r="CO31" s="2">
        <f t="shared" si="43"/>
        <v>258355358.69</v>
      </c>
      <c r="CP31" s="2">
        <f t="shared" si="43"/>
        <v>-3.049120306968689E-3</v>
      </c>
      <c r="CQ31" s="2">
        <f t="shared" si="43"/>
        <v>10282903.222877366</v>
      </c>
      <c r="CS31" s="16">
        <f>CO31+CP31</f>
        <v>258355358.68695086</v>
      </c>
      <c r="CU31" s="7"/>
      <c r="CV31" s="16"/>
      <c r="CW31" s="7"/>
    </row>
    <row r="32" spans="2:101" x14ac:dyDescent="0.25">
      <c r="B32" s="38" t="s">
        <v>12</v>
      </c>
      <c r="C32" s="39"/>
      <c r="D32" s="2">
        <f>SUMIF($C$8:$C$29,"ESF",D8:D29)</f>
        <v>647694186</v>
      </c>
      <c r="E32" s="2"/>
      <c r="F32" s="6">
        <f t="shared" ref="F32:BE32" si="44">SUMIF($C$8:$C$29,"ESF",F8:F29)</f>
        <v>10380277.950000001</v>
      </c>
      <c r="G32" s="6">
        <f t="shared" si="44"/>
        <v>8823236.0999999996</v>
      </c>
      <c r="H32" s="6">
        <f t="shared" si="44"/>
        <v>10110966.620000001</v>
      </c>
      <c r="I32" s="6">
        <f t="shared" si="44"/>
        <v>10110966.620000001</v>
      </c>
      <c r="J32" s="6">
        <f t="shared" si="44"/>
        <v>26714451.509999994</v>
      </c>
      <c r="K32" s="6">
        <f t="shared" si="44"/>
        <v>22707283.370959766</v>
      </c>
      <c r="L32" s="6">
        <f t="shared" si="44"/>
        <v>24710108.299999993</v>
      </c>
      <c r="M32" s="6">
        <f t="shared" si="44"/>
        <v>24710108.299999993</v>
      </c>
      <c r="N32" s="6">
        <f t="shared" si="44"/>
        <v>41881975.640000008</v>
      </c>
      <c r="O32" s="6">
        <f t="shared" si="44"/>
        <v>35599678.666481405</v>
      </c>
      <c r="P32" s="6">
        <f t="shared" si="44"/>
        <v>38286027.080000006</v>
      </c>
      <c r="Q32" s="6">
        <f t="shared" si="44"/>
        <v>38286027.080000006</v>
      </c>
      <c r="R32" s="6">
        <f t="shared" si="44"/>
        <v>93983297.780000001</v>
      </c>
      <c r="S32" s="6">
        <f t="shared" si="44"/>
        <v>79885801.663793519</v>
      </c>
      <c r="T32" s="6">
        <f t="shared" si="44"/>
        <v>93152494.349999994</v>
      </c>
      <c r="U32" s="6">
        <f t="shared" si="44"/>
        <v>93152494.349999994</v>
      </c>
      <c r="V32" s="6">
        <f t="shared" si="44"/>
        <v>74330685.169999987</v>
      </c>
      <c r="W32" s="6">
        <f t="shared" si="44"/>
        <v>63181081.280114397</v>
      </c>
      <c r="X32" s="6">
        <f t="shared" si="44"/>
        <v>71830014.120000005</v>
      </c>
      <c r="Y32" s="6">
        <f t="shared" si="44"/>
        <v>71830014.120000005</v>
      </c>
      <c r="Z32" s="6">
        <f t="shared" si="44"/>
        <v>114562713.76999998</v>
      </c>
      <c r="AA32" s="6">
        <f t="shared" si="44"/>
        <v>97378305.059078783</v>
      </c>
      <c r="AB32" s="6">
        <f t="shared" si="44"/>
        <v>106268136.14999999</v>
      </c>
      <c r="AC32" s="6">
        <f t="shared" si="44"/>
        <v>106268136.14999999</v>
      </c>
      <c r="AD32" s="6">
        <f t="shared" si="44"/>
        <v>107298241.29999995</v>
      </c>
      <c r="AE32" s="6">
        <f t="shared" si="44"/>
        <v>91203387.80101952</v>
      </c>
      <c r="AF32" s="6">
        <f t="shared" si="44"/>
        <v>102209074.83999996</v>
      </c>
      <c r="AG32" s="6">
        <f t="shared" si="44"/>
        <v>102209074.83999996</v>
      </c>
      <c r="AH32" s="6">
        <f t="shared" si="44"/>
        <v>123900103.13999997</v>
      </c>
      <c r="AI32" s="6">
        <f t="shared" si="44"/>
        <v>105315014.93270798</v>
      </c>
      <c r="AJ32" s="6">
        <f t="shared" si="44"/>
        <v>119082439.99999996</v>
      </c>
      <c r="AK32" s="6">
        <f t="shared" si="44"/>
        <v>119082439.99999996</v>
      </c>
      <c r="AL32" s="6">
        <f t="shared" si="44"/>
        <v>38616750.829999998</v>
      </c>
      <c r="AM32" s="6">
        <f t="shared" si="44"/>
        <v>32824197.550000001</v>
      </c>
      <c r="AN32" s="6">
        <f t="shared" si="44"/>
        <v>37644892.629999995</v>
      </c>
      <c r="AO32" s="6">
        <f t="shared" si="44"/>
        <v>37644892.629999995</v>
      </c>
      <c r="AP32" s="6">
        <f t="shared" si="44"/>
        <v>43704170.780000016</v>
      </c>
      <c r="AQ32" s="6">
        <f t="shared" si="44"/>
        <v>37148535.460000001</v>
      </c>
      <c r="AR32" s="6">
        <f t="shared" si="44"/>
        <v>42821265.520000011</v>
      </c>
      <c r="AS32" s="6">
        <f t="shared" si="44"/>
        <v>42821265.520000011</v>
      </c>
      <c r="AT32" s="6">
        <f t="shared" si="44"/>
        <v>24961588.199999999</v>
      </c>
      <c r="AU32" s="6">
        <f t="shared" si="44"/>
        <v>21217322.140000004</v>
      </c>
      <c r="AV32" s="6">
        <f t="shared" si="44"/>
        <v>24154793.979999997</v>
      </c>
      <c r="AW32" s="6">
        <f t="shared" si="44"/>
        <v>24154793.979999997</v>
      </c>
      <c r="AX32" s="6">
        <f t="shared" si="44"/>
        <v>30875672.669999998</v>
      </c>
      <c r="AY32" s="6">
        <f t="shared" si="44"/>
        <v>26244299.880000003</v>
      </c>
      <c r="AZ32" s="6">
        <f t="shared" si="44"/>
        <v>30440141.16</v>
      </c>
      <c r="BA32" s="6">
        <f t="shared" si="44"/>
        <v>30440141.16</v>
      </c>
      <c r="BB32" s="6">
        <f t="shared" si="44"/>
        <v>33002360.150000006</v>
      </c>
      <c r="BC32" s="6">
        <f t="shared" si="44"/>
        <v>18896040.539999999</v>
      </c>
      <c r="BD32" s="2">
        <f t="shared" si="44"/>
        <v>32960287.970000006</v>
      </c>
      <c r="BE32" s="11">
        <f t="shared" si="44"/>
        <v>32960287.970000006</v>
      </c>
      <c r="BF32" s="6">
        <f t="shared" ref="BF32:BI32" si="45">SUMIF($C$8:$C$29,"ESF",BF8:BF29)</f>
        <v>1751746.8800000004</v>
      </c>
      <c r="BG32" s="6">
        <f t="shared" si="45"/>
        <v>18259.268850405395</v>
      </c>
      <c r="BH32" s="2">
        <f t="shared" si="45"/>
        <v>1751737.8800000004</v>
      </c>
      <c r="BI32" s="11">
        <f t="shared" si="45"/>
        <v>1751737.8800000004</v>
      </c>
      <c r="BK32" s="11">
        <f t="shared" ref="BK32" si="46">SUMIF($C$8:$C$29,"ESF",BK8:BK29)</f>
        <v>640442443.71300578</v>
      </c>
      <c r="BL32" s="11"/>
      <c r="BN32" s="18">
        <f t="shared" ref="BN32:BS32" si="47">SUMIF($C$8:$C$29,"ESF",BN8:BN29)</f>
        <v>651069129.12058544</v>
      </c>
      <c r="BO32" s="2">
        <f t="shared" si="47"/>
        <v>651069129.12058544</v>
      </c>
      <c r="BP32" s="2">
        <f t="shared" si="34"/>
        <v>3374943.1205854416</v>
      </c>
      <c r="BQ32" s="24">
        <f t="shared" si="35"/>
        <v>1.005210704671333</v>
      </c>
      <c r="BR32" s="2">
        <f t="shared" si="47"/>
        <v>735422380.60000002</v>
      </c>
      <c r="BS32" s="11">
        <f t="shared" si="47"/>
        <v>735422380.60000002</v>
      </c>
      <c r="BT32" s="26"/>
      <c r="BU32" s="21">
        <f t="shared" ref="BU32:BX32" si="48">SUMIF($C$8:$C$29,"ESF",BU8:BU29)</f>
        <v>0</v>
      </c>
      <c r="BV32" s="21">
        <f t="shared" ref="BV32" si="49">SUMIF($C$8:$C$29,"ESF",BV8:BV29)</f>
        <v>0</v>
      </c>
      <c r="BW32" s="2">
        <f t="shared" si="48"/>
        <v>0</v>
      </c>
      <c r="BX32" s="11">
        <f t="shared" si="48"/>
        <v>0</v>
      </c>
      <c r="BZ32" s="18">
        <f t="shared" ref="BZ32:CC32" si="50">SUMIF($C$8:$C$29,"ESF",BZ8:BZ29)</f>
        <v>6166.14</v>
      </c>
      <c r="CA32" s="2">
        <f t="shared" si="50"/>
        <v>5241.1672220739883</v>
      </c>
      <c r="CB32" s="2">
        <f t="shared" si="50"/>
        <v>6166.14</v>
      </c>
      <c r="CC32" s="11">
        <f t="shared" si="50"/>
        <v>6166.14</v>
      </c>
      <c r="CE32" s="18">
        <f t="shared" ref="CE32:CJ32" si="51">SUMIF($C$8:$C$29,"ESF",CE8:CE29)</f>
        <v>651074370.28780746</v>
      </c>
      <c r="CF32" s="2">
        <f t="shared" si="51"/>
        <v>651074370.28780746</v>
      </c>
      <c r="CG32" s="24">
        <f t="shared" si="40"/>
        <v>1.0052187967112731</v>
      </c>
      <c r="CH32" s="28">
        <f t="shared" si="41"/>
        <v>3380184.2878074646</v>
      </c>
      <c r="CI32" s="2">
        <f t="shared" si="51"/>
        <v>735428546.73999989</v>
      </c>
      <c r="CJ32" s="2">
        <f t="shared" si="51"/>
        <v>735428546.73999989</v>
      </c>
      <c r="CK32" s="31">
        <f t="shared" si="42"/>
        <v>3380184.2878074646</v>
      </c>
      <c r="CL32" s="16"/>
      <c r="CM32" s="16"/>
      <c r="CN32" s="2">
        <f t="shared" ref="CN32:CQ32" si="52">SUMIF($C$8:$C$29,"ESF",CN8:CN29)</f>
        <v>595283844.02415526</v>
      </c>
      <c r="CO32" s="2">
        <f t="shared" si="52"/>
        <v>45140340.420000002</v>
      </c>
      <c r="CP32" s="2">
        <f t="shared" si="52"/>
        <v>115.78115216363221</v>
      </c>
      <c r="CQ32" s="2">
        <f t="shared" si="52"/>
        <v>7269885.774692514</v>
      </c>
      <c r="CS32" s="16">
        <f t="shared" ref="CS32:CS36" si="53">CO32+CP32</f>
        <v>45140456.201152168</v>
      </c>
      <c r="CU32" s="7"/>
      <c r="CV32" s="16"/>
      <c r="CW32" s="7"/>
    </row>
    <row r="33" spans="2:101" x14ac:dyDescent="0.25">
      <c r="B33" s="38" t="s">
        <v>13</v>
      </c>
      <c r="C33" s="39"/>
      <c r="D33" s="2">
        <f>SUMIF($C$8:$C$29,"JNI/ESF",D8:D29)</f>
        <v>58021278</v>
      </c>
      <c r="E33" s="2"/>
      <c r="F33" s="6">
        <f t="shared" ref="F33:BE33" si="54">SUMIF($C$8:$C$29,"JNI/ESF",F8:F29)</f>
        <v>5771169.6399999997</v>
      </c>
      <c r="G33" s="6">
        <f t="shared" si="54"/>
        <v>5303236.93</v>
      </c>
      <c r="H33" s="6">
        <f t="shared" si="54"/>
        <v>5771169.6399999997</v>
      </c>
      <c r="I33" s="6">
        <f t="shared" si="54"/>
        <v>5771169.6399999997</v>
      </c>
      <c r="J33" s="6">
        <f t="shared" si="54"/>
        <v>23451085.309999999</v>
      </c>
      <c r="K33" s="6">
        <f t="shared" si="54"/>
        <v>21549645.117340937</v>
      </c>
      <c r="L33" s="6">
        <f t="shared" si="54"/>
        <v>21106740.23</v>
      </c>
      <c r="M33" s="6">
        <f t="shared" si="54"/>
        <v>21106740.23</v>
      </c>
      <c r="N33" s="6">
        <f t="shared" si="54"/>
        <v>14675345.139999999</v>
      </c>
      <c r="O33" s="6">
        <f t="shared" si="54"/>
        <v>13485451.76314887</v>
      </c>
      <c r="P33" s="6">
        <f t="shared" si="54"/>
        <v>13288277.6</v>
      </c>
      <c r="Q33" s="6">
        <f t="shared" si="54"/>
        <v>13288277.6</v>
      </c>
      <c r="R33" s="6">
        <f t="shared" si="54"/>
        <v>16576066.949999997</v>
      </c>
      <c r="S33" s="6">
        <f t="shared" si="54"/>
        <v>15232060.925617946</v>
      </c>
      <c r="T33" s="6">
        <f t="shared" si="54"/>
        <v>15483067.949999997</v>
      </c>
      <c r="U33" s="6">
        <f t="shared" si="54"/>
        <v>15483067.949999997</v>
      </c>
      <c r="V33" s="6">
        <f t="shared" si="54"/>
        <v>959616.92</v>
      </c>
      <c r="W33" s="6">
        <f t="shared" si="54"/>
        <v>881810.10819902865</v>
      </c>
      <c r="X33" s="6">
        <f t="shared" si="54"/>
        <v>906849.31</v>
      </c>
      <c r="Y33" s="6">
        <f t="shared" si="54"/>
        <v>906849.31</v>
      </c>
      <c r="Z33" s="6">
        <f t="shared" si="54"/>
        <v>343023.5</v>
      </c>
      <c r="AA33" s="6">
        <f t="shared" si="54"/>
        <v>315210.77145014226</v>
      </c>
      <c r="AB33" s="6">
        <f t="shared" si="54"/>
        <v>343023.5</v>
      </c>
      <c r="AC33" s="6">
        <f t="shared" si="54"/>
        <v>343023.5</v>
      </c>
      <c r="AD33" s="6">
        <f t="shared" si="54"/>
        <v>0</v>
      </c>
      <c r="AE33" s="6">
        <f t="shared" si="54"/>
        <v>0</v>
      </c>
      <c r="AF33" s="6">
        <f t="shared" si="54"/>
        <v>0</v>
      </c>
      <c r="AG33" s="6">
        <f t="shared" si="54"/>
        <v>0</v>
      </c>
      <c r="AH33" s="6">
        <f t="shared" si="54"/>
        <v>0</v>
      </c>
      <c r="AI33" s="6">
        <f t="shared" si="54"/>
        <v>0</v>
      </c>
      <c r="AJ33" s="6">
        <f t="shared" si="54"/>
        <v>0</v>
      </c>
      <c r="AK33" s="6">
        <f t="shared" si="54"/>
        <v>0</v>
      </c>
      <c r="AL33" s="6">
        <f t="shared" si="54"/>
        <v>285948.46000000025</v>
      </c>
      <c r="AM33" s="6">
        <f t="shared" si="54"/>
        <v>262763.44</v>
      </c>
      <c r="AN33" s="6">
        <f t="shared" si="54"/>
        <v>285948.45999999961</v>
      </c>
      <c r="AO33" s="6">
        <f t="shared" si="54"/>
        <v>285948.45999999961</v>
      </c>
      <c r="AP33" s="6">
        <f t="shared" si="54"/>
        <v>22541.05</v>
      </c>
      <c r="AQ33" s="6">
        <f t="shared" si="54"/>
        <v>20713.400000000001</v>
      </c>
      <c r="AR33" s="6">
        <f t="shared" si="54"/>
        <v>22541.050000000003</v>
      </c>
      <c r="AS33" s="6">
        <f t="shared" si="54"/>
        <v>22541.050000000003</v>
      </c>
      <c r="AT33" s="6">
        <f t="shared" si="54"/>
        <v>21904.99</v>
      </c>
      <c r="AU33" s="6">
        <f t="shared" si="54"/>
        <v>20128.900000000001</v>
      </c>
      <c r="AV33" s="6">
        <f t="shared" si="54"/>
        <v>21904.989999999998</v>
      </c>
      <c r="AW33" s="6">
        <f t="shared" si="54"/>
        <v>21904.989999999998</v>
      </c>
      <c r="AX33" s="6">
        <f t="shared" si="54"/>
        <v>56456.04</v>
      </c>
      <c r="AY33" s="6">
        <f t="shared" si="54"/>
        <v>51878.53</v>
      </c>
      <c r="AZ33" s="6">
        <f t="shared" si="54"/>
        <v>56456.04</v>
      </c>
      <c r="BA33" s="6">
        <f t="shared" si="54"/>
        <v>56456.04</v>
      </c>
      <c r="BB33" s="6">
        <f t="shared" si="54"/>
        <v>1158147.6200000001</v>
      </c>
      <c r="BC33" s="6">
        <f t="shared" si="54"/>
        <v>898376.74</v>
      </c>
      <c r="BD33" s="2">
        <f t="shared" si="54"/>
        <v>1158147.6200000001</v>
      </c>
      <c r="BE33" s="11">
        <f t="shared" si="54"/>
        <v>1158147.6200000001</v>
      </c>
      <c r="BF33" s="6">
        <f t="shared" ref="BF33:BI33" si="55">SUMIF($C$8:$C$29,"JNI/ESF",BF8:BF29)</f>
        <v>0</v>
      </c>
      <c r="BG33" s="6">
        <f t="shared" si="55"/>
        <v>0</v>
      </c>
      <c r="BH33" s="2">
        <f t="shared" si="55"/>
        <v>0</v>
      </c>
      <c r="BI33" s="11">
        <f t="shared" si="55"/>
        <v>0</v>
      </c>
      <c r="BK33" s="11">
        <f t="shared" ref="BK33" si="56">SUMIF($C$8:$C$29,"JNI/ESF",BK8:BK29)</f>
        <v>58021276.625756927</v>
      </c>
      <c r="BL33" s="11"/>
      <c r="BN33" s="18">
        <f t="shared" ref="BN33:BS33" si="57">SUMIF($C$8:$C$29,"JNI/ESF",BN8:BN29)</f>
        <v>58187143.599124387</v>
      </c>
      <c r="BO33" s="2">
        <f t="shared" si="57"/>
        <v>58187143.599124387</v>
      </c>
      <c r="BP33" s="2">
        <f t="shared" si="34"/>
        <v>165865.59912438691</v>
      </c>
      <c r="BQ33" s="24">
        <f t="shared" si="35"/>
        <v>1.002858702959359</v>
      </c>
      <c r="BR33" s="2">
        <f t="shared" si="57"/>
        <v>58444126.389999993</v>
      </c>
      <c r="BS33" s="11">
        <f t="shared" si="57"/>
        <v>58444126.389999993</v>
      </c>
      <c r="BT33" s="26"/>
      <c r="BU33" s="21">
        <f t="shared" ref="BU33:BX33" si="58">SUMIF($C$8:$C$29,"JNI/ESF",BU8:BU29)</f>
        <v>0</v>
      </c>
      <c r="BV33" s="21">
        <f t="shared" ref="BV33" si="59">SUMIF($C$8:$C$29,"JNI/ESF",BV8:BV29)</f>
        <v>0</v>
      </c>
      <c r="BW33" s="2">
        <f t="shared" si="58"/>
        <v>0</v>
      </c>
      <c r="BX33" s="11">
        <f t="shared" si="58"/>
        <v>0</v>
      </c>
      <c r="BZ33" s="18">
        <f t="shared" ref="BZ33:CC33" si="60">SUMIF($C$8:$C$29,"JNI/ESF",BZ8:BZ29)</f>
        <v>0</v>
      </c>
      <c r="CA33" s="2">
        <f t="shared" si="60"/>
        <v>0</v>
      </c>
      <c r="CB33" s="2">
        <f t="shared" si="60"/>
        <v>0</v>
      </c>
      <c r="CC33" s="11">
        <f t="shared" si="60"/>
        <v>0</v>
      </c>
      <c r="CE33" s="18">
        <f t="shared" ref="CE33:CJ33" si="61">SUMIF($C$8:$C$29,"JNI/ESF",CE8:CE29)</f>
        <v>58187143.599124387</v>
      </c>
      <c r="CF33" s="2">
        <f t="shared" si="61"/>
        <v>58187143.599124387</v>
      </c>
      <c r="CG33" s="24">
        <f t="shared" si="40"/>
        <v>1.002858702959359</v>
      </c>
      <c r="CH33" s="28">
        <f t="shared" si="41"/>
        <v>165865.59912438691</v>
      </c>
      <c r="CI33" s="2">
        <f t="shared" si="61"/>
        <v>58444126.389999993</v>
      </c>
      <c r="CJ33" s="2">
        <f t="shared" si="61"/>
        <v>58444126.389999993</v>
      </c>
      <c r="CK33" s="31">
        <f t="shared" si="42"/>
        <v>165865.59912438691</v>
      </c>
      <c r="CL33" s="16"/>
      <c r="CM33" s="16"/>
      <c r="CN33" s="2">
        <f t="shared" ref="CN33:CQ33" si="62">SUMIF($C$8:$C$29,"JNI/ESF",CN8:CN29)</f>
        <v>57071021.355756916</v>
      </c>
      <c r="CO33" s="2">
        <f t="shared" si="62"/>
        <v>950256.27</v>
      </c>
      <c r="CP33" s="2">
        <f t="shared" si="62"/>
        <v>0</v>
      </c>
      <c r="CQ33" s="2">
        <f t="shared" si="62"/>
        <v>0.37424308387562633</v>
      </c>
      <c r="CS33" s="16">
        <f t="shared" si="53"/>
        <v>950256.27</v>
      </c>
      <c r="CU33" s="7"/>
      <c r="CV33" s="16"/>
      <c r="CW33" s="7"/>
    </row>
    <row r="34" spans="2:101" x14ac:dyDescent="0.25">
      <c r="B34" s="38" t="s">
        <v>4</v>
      </c>
      <c r="C34" s="39"/>
      <c r="D34" s="2">
        <f>SUMIF($C$8:$C$29,"R-EU ERAF",D8:D29)</f>
        <v>199954500</v>
      </c>
      <c r="E34" s="2"/>
      <c r="F34" s="6">
        <f t="shared" ref="F34:BE34" si="63">SUMIF($C$8:$C$29,"R-EU ERAF",F8:F29)</f>
        <v>0</v>
      </c>
      <c r="G34" s="6">
        <f t="shared" si="63"/>
        <v>0</v>
      </c>
      <c r="H34" s="6">
        <f t="shared" si="63"/>
        <v>0</v>
      </c>
      <c r="I34" s="6">
        <f t="shared" si="63"/>
        <v>0</v>
      </c>
      <c r="J34" s="6">
        <f t="shared" si="63"/>
        <v>0</v>
      </c>
      <c r="K34" s="6">
        <f t="shared" si="63"/>
        <v>0</v>
      </c>
      <c r="L34" s="6">
        <f t="shared" si="63"/>
        <v>0</v>
      </c>
      <c r="M34" s="6">
        <f t="shared" si="63"/>
        <v>0</v>
      </c>
      <c r="N34" s="6">
        <f t="shared" si="63"/>
        <v>0</v>
      </c>
      <c r="O34" s="6">
        <f t="shared" si="63"/>
        <v>0</v>
      </c>
      <c r="P34" s="6">
        <f t="shared" si="63"/>
        <v>0</v>
      </c>
      <c r="Q34" s="6">
        <f t="shared" si="63"/>
        <v>0</v>
      </c>
      <c r="R34" s="6">
        <f t="shared" si="63"/>
        <v>0</v>
      </c>
      <c r="S34" s="6">
        <f t="shared" si="63"/>
        <v>0</v>
      </c>
      <c r="T34" s="6">
        <f t="shared" si="63"/>
        <v>0</v>
      </c>
      <c r="U34" s="6">
        <f t="shared" si="63"/>
        <v>0</v>
      </c>
      <c r="V34" s="6">
        <f t="shared" si="63"/>
        <v>0</v>
      </c>
      <c r="W34" s="6">
        <f t="shared" si="63"/>
        <v>0</v>
      </c>
      <c r="X34" s="6">
        <f t="shared" si="63"/>
        <v>0</v>
      </c>
      <c r="Y34" s="6">
        <f t="shared" si="63"/>
        <v>0</v>
      </c>
      <c r="Z34" s="6">
        <f t="shared" si="63"/>
        <v>0</v>
      </c>
      <c r="AA34" s="6">
        <f t="shared" si="63"/>
        <v>0</v>
      </c>
      <c r="AB34" s="6">
        <f t="shared" si="63"/>
        <v>0</v>
      </c>
      <c r="AC34" s="6">
        <f t="shared" si="63"/>
        <v>0</v>
      </c>
      <c r="AD34" s="6">
        <f t="shared" si="63"/>
        <v>0</v>
      </c>
      <c r="AE34" s="6">
        <f t="shared" si="63"/>
        <v>0</v>
      </c>
      <c r="AF34" s="6">
        <f t="shared" si="63"/>
        <v>0</v>
      </c>
      <c r="AG34" s="6">
        <f t="shared" si="63"/>
        <v>0</v>
      </c>
      <c r="AH34" s="6">
        <f t="shared" si="63"/>
        <v>17903940.109999999</v>
      </c>
      <c r="AI34" s="6">
        <f t="shared" si="63"/>
        <v>17903940.109999999</v>
      </c>
      <c r="AJ34" s="6">
        <f t="shared" si="63"/>
        <v>17210484.370000005</v>
      </c>
      <c r="AK34" s="6">
        <f t="shared" si="63"/>
        <v>14522004.02</v>
      </c>
      <c r="AL34" s="6">
        <f t="shared" si="63"/>
        <v>55883384.749999978</v>
      </c>
      <c r="AM34" s="6">
        <f t="shared" si="63"/>
        <v>55883384.75</v>
      </c>
      <c r="AN34" s="6">
        <f t="shared" si="63"/>
        <v>54693381.679999977</v>
      </c>
      <c r="AO34" s="6">
        <f t="shared" si="63"/>
        <v>52852143.239999987</v>
      </c>
      <c r="AP34" s="6">
        <f t="shared" si="63"/>
        <v>27772591.280000005</v>
      </c>
      <c r="AQ34" s="6">
        <f t="shared" si="63"/>
        <v>27772591.280000001</v>
      </c>
      <c r="AR34" s="6">
        <f t="shared" si="63"/>
        <v>25609884.309999995</v>
      </c>
      <c r="AS34" s="6">
        <f t="shared" si="63"/>
        <v>23888945.759999998</v>
      </c>
      <c r="AT34" s="6">
        <f t="shared" si="63"/>
        <v>18207252.929999989</v>
      </c>
      <c r="AU34" s="6">
        <f t="shared" si="63"/>
        <v>18207252.93</v>
      </c>
      <c r="AV34" s="6">
        <f t="shared" si="63"/>
        <v>16675242.870000001</v>
      </c>
      <c r="AW34" s="6">
        <f t="shared" si="63"/>
        <v>15264535.760000002</v>
      </c>
      <c r="AX34" s="6">
        <f t="shared" si="63"/>
        <v>25564937.569999993</v>
      </c>
      <c r="AY34" s="6">
        <f t="shared" si="63"/>
        <v>25564937.57</v>
      </c>
      <c r="AZ34" s="6">
        <f t="shared" si="63"/>
        <v>24596519.739999995</v>
      </c>
      <c r="BA34" s="6">
        <f t="shared" si="63"/>
        <v>23115169.929999981</v>
      </c>
      <c r="BB34" s="6">
        <f t="shared" si="63"/>
        <v>52610490.119999975</v>
      </c>
      <c r="BC34" s="6">
        <f t="shared" si="63"/>
        <v>52610490.119999997</v>
      </c>
      <c r="BD34" s="2">
        <f t="shared" si="63"/>
        <v>49823931.61999999</v>
      </c>
      <c r="BE34" s="11">
        <f t="shared" si="63"/>
        <v>47596329.640000001</v>
      </c>
      <c r="BF34" s="6">
        <f t="shared" ref="BF34:BI34" si="64">SUMIF($C$8:$C$29,"R-EU ERAF",BF8:BF29)</f>
        <v>31002287.709999997</v>
      </c>
      <c r="BG34" s="6">
        <f t="shared" si="64"/>
        <v>2011903.2400000095</v>
      </c>
      <c r="BH34" s="2">
        <f t="shared" si="64"/>
        <v>29785656.489999998</v>
      </c>
      <c r="BI34" s="11">
        <f t="shared" si="64"/>
        <v>29576085.769999996</v>
      </c>
      <c r="BK34" s="11">
        <f t="shared" ref="BK34" si="65">SUMIF($C$8:$C$29,"R-EU ERAF",BK8:BK29)</f>
        <v>199954500</v>
      </c>
      <c r="BL34" s="11"/>
      <c r="BN34" s="18">
        <f t="shared" ref="BN34:BS34" si="66">SUMIF($C$8:$C$29,"R-EU ERAF",BN8:BN29)</f>
        <v>228944884.47000003</v>
      </c>
      <c r="BO34" s="2">
        <f t="shared" si="66"/>
        <v>218395101.07999998</v>
      </c>
      <c r="BP34" s="2">
        <f t="shared" si="34"/>
        <v>18440601.079999983</v>
      </c>
      <c r="BQ34" s="24">
        <f t="shared" si="35"/>
        <v>1.0922239863568961</v>
      </c>
      <c r="BR34" s="2">
        <f t="shared" si="66"/>
        <v>218395101.07999998</v>
      </c>
      <c r="BS34" s="11">
        <f t="shared" si="66"/>
        <v>206815214.11999995</v>
      </c>
      <c r="BT34" s="26"/>
      <c r="BU34" s="21">
        <f t="shared" ref="BU34:BX34" si="67">SUMIF($C$8:$C$29,"R-EU ERAF",BU8:BU29)</f>
        <v>0</v>
      </c>
      <c r="BV34" s="21">
        <f t="shared" ref="BV34" si="68">SUMIF($C$8:$C$29,"R-EU ERAF",BV8:BV29)</f>
        <v>0</v>
      </c>
      <c r="BW34" s="2">
        <f t="shared" si="67"/>
        <v>0</v>
      </c>
      <c r="BX34" s="11">
        <f t="shared" si="67"/>
        <v>0</v>
      </c>
      <c r="BZ34" s="18">
        <f t="shared" ref="BZ34:CC34" si="69">SUMIF($C$8:$C$29,"R-EU ERAF",BZ8:BZ29)</f>
        <v>421.4</v>
      </c>
      <c r="CA34" s="2">
        <f t="shared" si="69"/>
        <v>421.4</v>
      </c>
      <c r="CB34" s="2">
        <f t="shared" si="69"/>
        <v>421.4</v>
      </c>
      <c r="CC34" s="11">
        <f t="shared" si="69"/>
        <v>421.4</v>
      </c>
      <c r="CE34" s="18">
        <f t="shared" ref="CE34:CJ34" si="70">SUMIF($C$8:$C$29,"R-EU ERAF",CE8:CE29)</f>
        <v>228945305.87000003</v>
      </c>
      <c r="CF34" s="2">
        <f t="shared" si="70"/>
        <v>218395522.47999999</v>
      </c>
      <c r="CG34" s="24">
        <f t="shared" si="40"/>
        <v>1.0922260938363477</v>
      </c>
      <c r="CH34" s="28">
        <f t="shared" si="41"/>
        <v>18441022.479999989</v>
      </c>
      <c r="CI34" s="2">
        <f t="shared" si="70"/>
        <v>218395522.47999999</v>
      </c>
      <c r="CJ34" s="2">
        <f t="shared" si="70"/>
        <v>206815635.51999995</v>
      </c>
      <c r="CK34" s="31">
        <f>MIN(CJ34-D34,CH34)</f>
        <v>6861135.5199999511</v>
      </c>
      <c r="CL34" s="16"/>
      <c r="CM34" s="16"/>
      <c r="CN34" s="2">
        <f t="shared" ref="CN34:CQ34" si="71">SUMIF($C$8:$C$29,"R-EU ERAF",CN8:CN29)</f>
        <v>119767169.06999999</v>
      </c>
      <c r="CO34" s="2">
        <f t="shared" si="71"/>
        <v>78175427.689999998</v>
      </c>
      <c r="CP34" s="2">
        <f t="shared" si="71"/>
        <v>421.4</v>
      </c>
      <c r="CQ34" s="2">
        <f t="shared" si="71"/>
        <v>2011481.8400000096</v>
      </c>
      <c r="CS34" s="16">
        <f t="shared" si="53"/>
        <v>78175849.090000004</v>
      </c>
      <c r="CU34" s="7"/>
      <c r="CV34" s="16"/>
      <c r="CW34" s="7"/>
    </row>
    <row r="35" spans="2:101" x14ac:dyDescent="0.25">
      <c r="B35" s="38" t="s">
        <v>5</v>
      </c>
      <c r="C35" s="39"/>
      <c r="D35" s="2">
        <f>SUMIF($C$8:$C$29,"R-EU ESF",D8:D29)</f>
        <v>22489087</v>
      </c>
      <c r="E35" s="2"/>
      <c r="F35" s="6">
        <f t="shared" ref="F35:BE35" si="72">SUMIF($C$8:$C$29,"R-EU ESF",F8:F29)</f>
        <v>0</v>
      </c>
      <c r="G35" s="6">
        <f t="shared" si="72"/>
        <v>0</v>
      </c>
      <c r="H35" s="6">
        <f t="shared" si="72"/>
        <v>0</v>
      </c>
      <c r="I35" s="6">
        <f t="shared" si="72"/>
        <v>0</v>
      </c>
      <c r="J35" s="6">
        <f t="shared" si="72"/>
        <v>0</v>
      </c>
      <c r="K35" s="6">
        <f t="shared" si="72"/>
        <v>0</v>
      </c>
      <c r="L35" s="6">
        <f t="shared" si="72"/>
        <v>0</v>
      </c>
      <c r="M35" s="6">
        <f t="shared" si="72"/>
        <v>0</v>
      </c>
      <c r="N35" s="6">
        <f t="shared" si="72"/>
        <v>0</v>
      </c>
      <c r="O35" s="6">
        <f t="shared" si="72"/>
        <v>0</v>
      </c>
      <c r="P35" s="6">
        <f t="shared" si="72"/>
        <v>0</v>
      </c>
      <c r="Q35" s="6">
        <f t="shared" si="72"/>
        <v>0</v>
      </c>
      <c r="R35" s="6">
        <f t="shared" si="72"/>
        <v>0</v>
      </c>
      <c r="S35" s="6">
        <f t="shared" si="72"/>
        <v>0</v>
      </c>
      <c r="T35" s="6">
        <f t="shared" si="72"/>
        <v>0</v>
      </c>
      <c r="U35" s="6">
        <f t="shared" si="72"/>
        <v>0</v>
      </c>
      <c r="V35" s="6">
        <f t="shared" si="72"/>
        <v>0</v>
      </c>
      <c r="W35" s="6">
        <f t="shared" si="72"/>
        <v>0</v>
      </c>
      <c r="X35" s="6">
        <f t="shared" si="72"/>
        <v>0</v>
      </c>
      <c r="Y35" s="6">
        <f t="shared" si="72"/>
        <v>0</v>
      </c>
      <c r="Z35" s="6">
        <f t="shared" si="72"/>
        <v>0</v>
      </c>
      <c r="AA35" s="6">
        <f t="shared" si="72"/>
        <v>0</v>
      </c>
      <c r="AB35" s="6">
        <f t="shared" si="72"/>
        <v>0</v>
      </c>
      <c r="AC35" s="6">
        <f t="shared" si="72"/>
        <v>0</v>
      </c>
      <c r="AD35" s="6">
        <f t="shared" si="72"/>
        <v>0</v>
      </c>
      <c r="AE35" s="6">
        <f t="shared" si="72"/>
        <v>0</v>
      </c>
      <c r="AF35" s="6">
        <f t="shared" si="72"/>
        <v>0</v>
      </c>
      <c r="AG35" s="6">
        <f t="shared" si="72"/>
        <v>0</v>
      </c>
      <c r="AH35" s="6">
        <f t="shared" si="72"/>
        <v>3223542.24</v>
      </c>
      <c r="AI35" s="6">
        <f t="shared" si="72"/>
        <v>3223542.24</v>
      </c>
      <c r="AJ35" s="6">
        <f t="shared" si="72"/>
        <v>3109553.9000000004</v>
      </c>
      <c r="AK35" s="6">
        <f t="shared" si="72"/>
        <v>3109553.9000000004</v>
      </c>
      <c r="AL35" s="6">
        <f t="shared" si="72"/>
        <v>8251395.4199999999</v>
      </c>
      <c r="AM35" s="6">
        <f t="shared" si="72"/>
        <v>8251395.4199999999</v>
      </c>
      <c r="AN35" s="6">
        <f t="shared" si="72"/>
        <v>8115490.2699999996</v>
      </c>
      <c r="AO35" s="6">
        <f t="shared" si="72"/>
        <v>8115490.2699999996</v>
      </c>
      <c r="AP35" s="6">
        <f t="shared" si="72"/>
        <v>5444045.7400000002</v>
      </c>
      <c r="AQ35" s="6">
        <f t="shared" si="72"/>
        <v>5444045.7400000002</v>
      </c>
      <c r="AR35" s="6">
        <f t="shared" si="72"/>
        <v>5329141.3000000007</v>
      </c>
      <c r="AS35" s="6">
        <f t="shared" si="72"/>
        <v>5329141.3000000007</v>
      </c>
      <c r="AT35" s="6">
        <f t="shared" si="72"/>
        <v>3856712.26</v>
      </c>
      <c r="AU35" s="6">
        <f t="shared" si="72"/>
        <v>3856712.26</v>
      </c>
      <c r="AV35" s="6">
        <f t="shared" si="72"/>
        <v>3739711.99</v>
      </c>
      <c r="AW35" s="6">
        <f t="shared" si="72"/>
        <v>3739711.99</v>
      </c>
      <c r="AX35" s="6">
        <f t="shared" si="72"/>
        <v>5512102.8399999999</v>
      </c>
      <c r="AY35" s="6">
        <f t="shared" si="72"/>
        <v>1713391.34</v>
      </c>
      <c r="AZ35" s="6">
        <f t="shared" si="72"/>
        <v>5332073.24</v>
      </c>
      <c r="BA35" s="6">
        <f t="shared" si="72"/>
        <v>5332073.24</v>
      </c>
      <c r="BB35" s="6">
        <f t="shared" si="72"/>
        <v>3371517.6</v>
      </c>
      <c r="BC35" s="6">
        <f t="shared" si="72"/>
        <v>0</v>
      </c>
      <c r="BD35" s="2">
        <f t="shared" si="72"/>
        <v>3320679.0100000002</v>
      </c>
      <c r="BE35" s="11">
        <f t="shared" si="72"/>
        <v>3320679.0100000002</v>
      </c>
      <c r="BF35" s="6">
        <f t="shared" ref="BF35:BI35" si="73">SUMIF($C$8:$C$29,"R-EU ESF",BF8:BF29)</f>
        <v>692156.42</v>
      </c>
      <c r="BG35" s="6">
        <f t="shared" si="73"/>
        <v>0</v>
      </c>
      <c r="BH35" s="2">
        <f t="shared" si="73"/>
        <v>692156.42</v>
      </c>
      <c r="BI35" s="11">
        <f t="shared" si="73"/>
        <v>692156.42</v>
      </c>
      <c r="BK35" s="11">
        <f t="shared" ref="BK35" si="74">SUMIF($C$8:$C$29,"R-EU ESF",BK8:BK29)</f>
        <v>22489087</v>
      </c>
      <c r="BL35" s="11"/>
      <c r="BN35" s="18">
        <f t="shared" ref="BN35:BS35" si="75">SUMIF($C$8:$C$29,"R-EU ESF",BN8:BN29)</f>
        <v>30351472.520000003</v>
      </c>
      <c r="BO35" s="2">
        <f t="shared" si="75"/>
        <v>25862450.049999997</v>
      </c>
      <c r="BP35" s="2">
        <f t="shared" si="34"/>
        <v>3373363.049999997</v>
      </c>
      <c r="BQ35" s="24">
        <f t="shared" si="35"/>
        <v>1.1499999999999999</v>
      </c>
      <c r="BR35" s="2">
        <f t="shared" si="75"/>
        <v>29638806.130000006</v>
      </c>
      <c r="BS35" s="11">
        <f t="shared" si="75"/>
        <v>29638806.130000006</v>
      </c>
      <c r="BT35" s="26"/>
      <c r="BU35" s="21">
        <f t="shared" ref="BU35:BX35" si="76">SUMIF($C$8:$C$29,"R-EU ESF",BU8:BU29)</f>
        <v>0</v>
      </c>
      <c r="BV35" s="21">
        <f t="shared" ref="BV35" si="77">SUMIF($C$8:$C$29,"R-EU ESF",BV8:BV29)</f>
        <v>0</v>
      </c>
      <c r="BW35" s="2">
        <f t="shared" si="76"/>
        <v>0</v>
      </c>
      <c r="BX35" s="11">
        <f t="shared" si="76"/>
        <v>0</v>
      </c>
      <c r="BZ35" s="18">
        <f t="shared" ref="BZ35:CC35" si="78">SUMIF($C$8:$C$29,"R-EU ESF",BZ8:BZ29)</f>
        <v>0</v>
      </c>
      <c r="CA35" s="2">
        <f t="shared" si="78"/>
        <v>0</v>
      </c>
      <c r="CB35" s="2">
        <f t="shared" si="78"/>
        <v>0</v>
      </c>
      <c r="CC35" s="11">
        <f t="shared" si="78"/>
        <v>0</v>
      </c>
      <c r="CE35" s="18">
        <f t="shared" ref="CE35:CJ35" si="79">SUMIF($C$8:$C$29,"R-EU ESF",CE8:CE29)</f>
        <v>30351472.520000003</v>
      </c>
      <c r="CF35" s="2">
        <f t="shared" si="79"/>
        <v>25862450.049999997</v>
      </c>
      <c r="CG35" s="24">
        <f t="shared" si="40"/>
        <v>1.1499999999999999</v>
      </c>
      <c r="CH35" s="28">
        <f t="shared" si="41"/>
        <v>3373363.049999997</v>
      </c>
      <c r="CI35" s="2">
        <f t="shared" si="79"/>
        <v>29638806.130000006</v>
      </c>
      <c r="CJ35" s="2">
        <f t="shared" si="79"/>
        <v>29638806.130000006</v>
      </c>
      <c r="CK35" s="31">
        <f t="shared" si="42"/>
        <v>3373363.049999997</v>
      </c>
      <c r="CL35" s="16"/>
      <c r="CM35" s="16"/>
      <c r="CN35" s="2">
        <f t="shared" ref="CN35:CQ35" si="80">SUMIF($C$8:$C$29,"R-EU ESF",CN8:CN29)</f>
        <v>20775695.659999996</v>
      </c>
      <c r="CO35" s="2">
        <f t="shared" si="80"/>
        <v>1713391.34</v>
      </c>
      <c r="CP35" s="2">
        <f t="shared" si="80"/>
        <v>0</v>
      </c>
      <c r="CQ35" s="2">
        <f t="shared" si="80"/>
        <v>3.4924596548080444E-9</v>
      </c>
      <c r="CS35" s="16">
        <f>CO35+CP35</f>
        <v>1713391.34</v>
      </c>
      <c r="CU35" s="7"/>
      <c r="CV35" s="16"/>
      <c r="CW35" s="7"/>
    </row>
    <row r="36" spans="2:101" ht="15.75" thickBot="1" x14ac:dyDescent="0.3">
      <c r="B36" s="40" t="s">
        <v>14</v>
      </c>
      <c r="C36" s="41"/>
      <c r="D36" s="12">
        <f>D30+D32+D33+D34+D35+D31</f>
        <v>4640676801</v>
      </c>
      <c r="E36" s="12"/>
      <c r="F36" s="13">
        <f t="shared" ref="F36:BE36" si="81">F30+F32+F33+F34+F35+F31</f>
        <v>105265555.16</v>
      </c>
      <c r="G36" s="13">
        <f t="shared" si="81"/>
        <v>89873464.179999992</v>
      </c>
      <c r="H36" s="13">
        <f t="shared" si="81"/>
        <v>104996243.82999998</v>
      </c>
      <c r="I36" s="13">
        <f t="shared" si="81"/>
        <v>104857543.17999999</v>
      </c>
      <c r="J36" s="13">
        <f t="shared" si="81"/>
        <v>238347605.19000003</v>
      </c>
      <c r="K36" s="13">
        <f t="shared" si="81"/>
        <v>204211685.70329428</v>
      </c>
      <c r="L36" s="13">
        <f t="shared" si="81"/>
        <v>231130419.33000001</v>
      </c>
      <c r="M36" s="13">
        <f t="shared" si="81"/>
        <v>230773058.01000002</v>
      </c>
      <c r="N36" s="13">
        <f t="shared" si="81"/>
        <v>256331589.54000002</v>
      </c>
      <c r="O36" s="13">
        <f t="shared" si="81"/>
        <v>218893257.95918155</v>
      </c>
      <c r="P36" s="13">
        <f t="shared" si="81"/>
        <v>235084831.16</v>
      </c>
      <c r="Q36" s="13">
        <f t="shared" si="81"/>
        <v>230120993.20999998</v>
      </c>
      <c r="R36" s="13">
        <f t="shared" si="81"/>
        <v>767839526.92000008</v>
      </c>
      <c r="S36" s="13">
        <f t="shared" si="81"/>
        <v>653805997.4865551</v>
      </c>
      <c r="T36" s="13">
        <f t="shared" si="81"/>
        <v>705151378.49000013</v>
      </c>
      <c r="U36" s="13">
        <f t="shared" si="81"/>
        <v>659850702.85000002</v>
      </c>
      <c r="V36" s="13">
        <f t="shared" si="81"/>
        <v>521172343.34000015</v>
      </c>
      <c r="W36" s="13">
        <f t="shared" si="81"/>
        <v>443062624.51251602</v>
      </c>
      <c r="X36" s="13">
        <f t="shared" si="81"/>
        <v>474054754.43000007</v>
      </c>
      <c r="Y36" s="13">
        <f t="shared" si="81"/>
        <v>436143962.81000006</v>
      </c>
      <c r="Z36" s="13">
        <f t="shared" si="81"/>
        <v>802200786.45000005</v>
      </c>
      <c r="AA36" s="13">
        <f t="shared" si="81"/>
        <v>681894304.40687668</v>
      </c>
      <c r="AB36" s="13">
        <f t="shared" si="81"/>
        <v>708855833.73000014</v>
      </c>
      <c r="AC36" s="13">
        <f t="shared" si="81"/>
        <v>663506748.80000007</v>
      </c>
      <c r="AD36" s="13">
        <f t="shared" si="81"/>
        <v>658282464.26000011</v>
      </c>
      <c r="AE36" s="13">
        <f t="shared" si="81"/>
        <v>559539974.6544733</v>
      </c>
      <c r="AF36" s="13">
        <f t="shared" si="81"/>
        <v>576652714.51999998</v>
      </c>
      <c r="AG36" s="13">
        <f t="shared" si="81"/>
        <v>534917144.00000012</v>
      </c>
      <c r="AH36" s="13">
        <f t="shared" si="81"/>
        <v>585150482.36999989</v>
      </c>
      <c r="AI36" s="13">
        <f t="shared" si="81"/>
        <v>500545042.47579253</v>
      </c>
      <c r="AJ36" s="13">
        <f t="shared" si="81"/>
        <v>523793346.55999988</v>
      </c>
      <c r="AK36" s="13">
        <f t="shared" si="81"/>
        <v>490792849.97999996</v>
      </c>
      <c r="AL36" s="13">
        <f t="shared" si="81"/>
        <v>339201861.84000003</v>
      </c>
      <c r="AM36" s="13">
        <f t="shared" si="81"/>
        <v>264207986.29000002</v>
      </c>
      <c r="AN36" s="13">
        <f t="shared" si="81"/>
        <v>309054307.61000001</v>
      </c>
      <c r="AO36" s="13">
        <f t="shared" si="81"/>
        <v>284895107.03999996</v>
      </c>
      <c r="AP36" s="13">
        <f t="shared" si="81"/>
        <v>272189880.28000003</v>
      </c>
      <c r="AQ36" s="13">
        <f t="shared" si="81"/>
        <v>219162819.99000001</v>
      </c>
      <c r="AR36" s="13">
        <f t="shared" si="81"/>
        <v>244604549.18000001</v>
      </c>
      <c r="AS36" s="13">
        <f t="shared" si="81"/>
        <v>223404845.44000003</v>
      </c>
      <c r="AT36" s="13">
        <f t="shared" si="81"/>
        <v>227720886.91000003</v>
      </c>
      <c r="AU36" s="13">
        <f t="shared" si="81"/>
        <v>178443898.47000003</v>
      </c>
      <c r="AV36" s="13">
        <f t="shared" si="81"/>
        <v>206498368.50999999</v>
      </c>
      <c r="AW36" s="13">
        <f t="shared" si="81"/>
        <v>197205657.67999995</v>
      </c>
      <c r="AX36" s="13">
        <f t="shared" si="81"/>
        <v>273612469.13000011</v>
      </c>
      <c r="AY36" s="13">
        <f t="shared" si="81"/>
        <v>147728699.30000001</v>
      </c>
      <c r="AZ36" s="13">
        <f t="shared" si="81"/>
        <v>233793222.63</v>
      </c>
      <c r="BA36" s="13">
        <f t="shared" si="81"/>
        <v>220703374.04999989</v>
      </c>
      <c r="BB36" s="13">
        <f t="shared" si="81"/>
        <v>660468238.15999997</v>
      </c>
      <c r="BC36" s="13">
        <f t="shared" si="81"/>
        <v>406188284.45000005</v>
      </c>
      <c r="BD36" s="12">
        <f t="shared" si="81"/>
        <v>606188826.34000003</v>
      </c>
      <c r="BE36" s="14">
        <f t="shared" si="81"/>
        <v>579614591.30999994</v>
      </c>
      <c r="BF36" s="13">
        <f t="shared" ref="BF36:BI36" si="82">BF30+BF32+BF33+BF34+BF35+BF31</f>
        <v>164392372.05999997</v>
      </c>
      <c r="BG36" s="13">
        <f t="shared" si="82"/>
        <v>35511912.011571862</v>
      </c>
      <c r="BH36" s="12">
        <f t="shared" si="82"/>
        <v>138959964.94999999</v>
      </c>
      <c r="BI36" s="14">
        <f t="shared" si="82"/>
        <v>126535730.95</v>
      </c>
      <c r="BK36" s="14">
        <f t="shared" ref="BK36" si="83">BK30+BK32+BK33+BK34+BK35+BK31</f>
        <v>4603069951.8902607</v>
      </c>
      <c r="BL36" s="14"/>
      <c r="BN36" s="19">
        <f t="shared" ref="BN36:BS36" si="84">BN30+BN32+BN33+BN34+BN35+BN31</f>
        <v>5043604261.8203945</v>
      </c>
      <c r="BO36" s="12">
        <f t="shared" si="84"/>
        <v>4768396398.3472118</v>
      </c>
      <c r="BP36" s="12">
        <f t="shared" si="34"/>
        <v>127719597.34721184</v>
      </c>
      <c r="BQ36" s="25">
        <f t="shared" si="35"/>
        <v>1.0275217609034291</v>
      </c>
      <c r="BR36" s="12">
        <f t="shared" si="84"/>
        <v>5298818761.2700005</v>
      </c>
      <c r="BS36" s="14">
        <f t="shared" si="84"/>
        <v>4983322309.3100014</v>
      </c>
      <c r="BT36" s="26"/>
      <c r="BU36" s="22">
        <f t="shared" ref="BU36:BX36" si="85">BU30+BU32+BU33+BU34+BU35+BU31</f>
        <v>0</v>
      </c>
      <c r="BV36" s="22">
        <f t="shared" ref="BV36" si="86">BV30+BV32+BV33+BV34+BV35+BV31</f>
        <v>0</v>
      </c>
      <c r="BW36" s="12">
        <f t="shared" si="85"/>
        <v>0</v>
      </c>
      <c r="BX36" s="14">
        <f t="shared" si="85"/>
        <v>0</v>
      </c>
      <c r="BZ36" s="19">
        <f t="shared" ref="BZ36:CC36" si="87">BZ30+BZ32+BZ33+BZ34+BZ35+BZ31</f>
        <v>97946160.995000005</v>
      </c>
      <c r="CA36" s="12">
        <f t="shared" si="87"/>
        <v>83254063.876927584</v>
      </c>
      <c r="CB36" s="12">
        <f t="shared" si="87"/>
        <v>65353030.882493041</v>
      </c>
      <c r="CC36" s="14">
        <f t="shared" si="87"/>
        <v>62309542.042493038</v>
      </c>
      <c r="CE36" s="19">
        <f t="shared" ref="CE36:CJ36" si="88">CE30+CE32+CE33+CE34+CE35+CE31</f>
        <v>5126858325.6973209</v>
      </c>
      <c r="CF36" s="12">
        <f t="shared" si="88"/>
        <v>4826412469.8800974</v>
      </c>
      <c r="CG36" s="25">
        <f t="shared" si="40"/>
        <v>1.0400234010780656</v>
      </c>
      <c r="CH36" s="29">
        <f t="shared" si="41"/>
        <v>185735668.88009739</v>
      </c>
      <c r="CI36" s="12">
        <f t="shared" si="88"/>
        <v>5364171792.1524925</v>
      </c>
      <c r="CJ36" s="12">
        <f t="shared" si="88"/>
        <v>5045631851.3524933</v>
      </c>
      <c r="CK36" s="32">
        <f t="shared" ref="CK36" si="89">CK30+CK32+CK33+CK34+CK35+CK31</f>
        <v>174155781.92009684</v>
      </c>
      <c r="CL36" s="16"/>
      <c r="CM36" s="16"/>
      <c r="CN36" s="12">
        <f t="shared" ref="CN36:CQ36" si="90">CN30+CN32+CN33+CN34+CN35+CN31</f>
        <v>4013641056.1286893</v>
      </c>
      <c r="CO36" s="12">
        <f t="shared" si="90"/>
        <v>553916984.75</v>
      </c>
      <c r="CP36" s="12">
        <f t="shared" si="90"/>
        <v>18954892.086763442</v>
      </c>
      <c r="CQ36" s="12">
        <f t="shared" si="90"/>
        <v>54163868.034547217</v>
      </c>
      <c r="CS36" s="16">
        <f t="shared" si="53"/>
        <v>572871876.83676338</v>
      </c>
      <c r="CU36" s="7"/>
      <c r="CV36" s="16"/>
      <c r="CW36" s="7"/>
    </row>
    <row r="38" spans="2:101" hidden="1" outlineLevel="1" x14ac:dyDescent="0.25">
      <c r="C38" t="s">
        <v>10</v>
      </c>
      <c r="F38" s="7">
        <v>924670.98</v>
      </c>
      <c r="G38" s="7"/>
      <c r="H38" s="7">
        <v>924670.98</v>
      </c>
      <c r="I38" s="7">
        <v>924670.98</v>
      </c>
      <c r="J38" s="7">
        <v>136959043.47</v>
      </c>
      <c r="K38" s="7"/>
      <c r="L38" s="7">
        <v>134090545.89999998</v>
      </c>
      <c r="M38" s="7">
        <v>134090545.89999998</v>
      </c>
      <c r="N38" s="7">
        <v>126555474.36000001</v>
      </c>
      <c r="O38" s="7"/>
      <c r="P38" s="7">
        <v>113320853.69000001</v>
      </c>
      <c r="Q38" s="7">
        <v>113320853.69000001</v>
      </c>
      <c r="R38" s="7">
        <v>498879719.31999999</v>
      </c>
      <c r="S38" s="7"/>
      <c r="T38" s="7">
        <v>468403249.31</v>
      </c>
      <c r="U38" s="7">
        <v>428685612.54000002</v>
      </c>
      <c r="V38" s="7">
        <v>331613803.75</v>
      </c>
      <c r="W38" s="7"/>
      <c r="X38" s="7">
        <v>311500674.97000003</v>
      </c>
      <c r="Y38" s="7">
        <v>278433363.43000001</v>
      </c>
      <c r="Z38" s="7">
        <v>490498324.5200001</v>
      </c>
      <c r="AA38" s="7"/>
      <c r="AB38" s="7">
        <v>444333287.9000001</v>
      </c>
      <c r="AC38" s="7">
        <v>404406695.72999996</v>
      </c>
      <c r="AD38" s="7">
        <v>432409147.03000003</v>
      </c>
      <c r="AE38" s="7"/>
      <c r="AF38" s="7">
        <v>392498498.77000004</v>
      </c>
      <c r="AG38" s="7">
        <v>353940496.58000004</v>
      </c>
      <c r="AH38" s="7">
        <v>318678860.97999996</v>
      </c>
      <c r="AI38" s="7"/>
      <c r="AJ38" s="7">
        <v>284812005.42999995</v>
      </c>
      <c r="AK38" s="7">
        <v>260304107.01999998</v>
      </c>
      <c r="CG38" s="8" t="s">
        <v>10</v>
      </c>
      <c r="CH38" s="30">
        <v>39120288.717994213</v>
      </c>
    </row>
    <row r="39" spans="2:101" hidden="1" outlineLevel="1" x14ac:dyDescent="0.25">
      <c r="C39" t="s">
        <v>11</v>
      </c>
      <c r="F39" s="7">
        <v>88189436.590000004</v>
      </c>
      <c r="G39" s="7"/>
      <c r="H39" s="7">
        <v>88189436.590000004</v>
      </c>
      <c r="I39" s="7">
        <v>88189436.590000004</v>
      </c>
      <c r="J39" s="7">
        <v>51223024.900000006</v>
      </c>
      <c r="K39" s="7"/>
      <c r="L39" s="7">
        <v>51223024.900000006</v>
      </c>
      <c r="M39" s="7">
        <v>51223024.900000006</v>
      </c>
      <c r="N39" s="7">
        <v>73218794.400000006</v>
      </c>
      <c r="O39" s="7"/>
      <c r="P39" s="7">
        <v>70189672.789999992</v>
      </c>
      <c r="Q39" s="7">
        <v>70189672.789999992</v>
      </c>
      <c r="R39" s="7">
        <v>158400442.87</v>
      </c>
      <c r="S39" s="7"/>
      <c r="T39" s="7">
        <v>128112566.88</v>
      </c>
      <c r="U39" s="7">
        <v>122529528.00999999</v>
      </c>
      <c r="V39" s="7">
        <v>114268237.5</v>
      </c>
      <c r="W39" s="7"/>
      <c r="X39" s="7">
        <v>89817216.039999992</v>
      </c>
      <c r="Y39" s="7">
        <v>84973735.959999993</v>
      </c>
      <c r="Z39" s="7">
        <v>196796724.66</v>
      </c>
      <c r="AA39" s="7"/>
      <c r="AB39" s="7">
        <v>157911386.18000001</v>
      </c>
      <c r="AC39" s="7">
        <v>152488893.41999999</v>
      </c>
      <c r="AD39" s="7">
        <v>118575075.93000001</v>
      </c>
      <c r="AE39" s="7"/>
      <c r="AF39" s="7">
        <v>81945140.909999996</v>
      </c>
      <c r="AG39" s="7">
        <v>78767572.580000013</v>
      </c>
      <c r="AH39" s="7">
        <v>121444035.89999999</v>
      </c>
      <c r="AI39" s="7"/>
      <c r="AJ39" s="7">
        <v>99578862.860000014</v>
      </c>
      <c r="AK39" s="7">
        <v>93774745.039999992</v>
      </c>
      <c r="CA39" s="7"/>
      <c r="CB39" s="7"/>
      <c r="CG39" s="2" t="s">
        <v>11</v>
      </c>
      <c r="CH39" s="31">
        <v>69195650.184056759</v>
      </c>
    </row>
    <row r="40" spans="2:101" hidden="1" outlineLevel="1" x14ac:dyDescent="0.25">
      <c r="C40" t="s">
        <v>12</v>
      </c>
      <c r="F40" s="7">
        <v>10380277.950000001</v>
      </c>
      <c r="G40" s="7"/>
      <c r="H40" s="7">
        <v>10110966.620000001</v>
      </c>
      <c r="I40" s="7">
        <v>10110966.620000001</v>
      </c>
      <c r="J40" s="7">
        <v>26714451.509999998</v>
      </c>
      <c r="K40" s="7"/>
      <c r="L40" s="7">
        <v>24710108.300000001</v>
      </c>
      <c r="M40" s="7">
        <v>24710108.300000001</v>
      </c>
      <c r="N40" s="7">
        <v>41881975.640000001</v>
      </c>
      <c r="O40" s="7"/>
      <c r="P40" s="7">
        <v>38286027.080000006</v>
      </c>
      <c r="Q40" s="7">
        <v>38286027.080000006</v>
      </c>
      <c r="R40" s="7">
        <v>93983297.780000001</v>
      </c>
      <c r="S40" s="7"/>
      <c r="T40" s="7">
        <v>93152494.349999994</v>
      </c>
      <c r="U40" s="7">
        <v>93152494.349999994</v>
      </c>
      <c r="V40" s="7">
        <v>74330685.170000002</v>
      </c>
      <c r="W40" s="7"/>
      <c r="X40" s="7">
        <v>71830014.120000005</v>
      </c>
      <c r="Y40" s="7">
        <v>71830014.120000005</v>
      </c>
      <c r="Z40" s="7">
        <v>114562713.77</v>
      </c>
      <c r="AA40" s="7"/>
      <c r="AB40" s="7">
        <v>106268136.15000001</v>
      </c>
      <c r="AC40" s="7">
        <v>106268136.15000001</v>
      </c>
      <c r="AD40" s="7">
        <v>107298241.3</v>
      </c>
      <c r="AE40" s="7"/>
      <c r="AF40" s="7">
        <v>102209074.84</v>
      </c>
      <c r="AG40" s="7">
        <v>102209074.84</v>
      </c>
      <c r="AH40" s="7">
        <v>123900103.14</v>
      </c>
      <c r="AI40" s="7"/>
      <c r="AJ40" s="7">
        <v>119082440</v>
      </c>
      <c r="AK40" s="7">
        <v>119082440</v>
      </c>
      <c r="CG40" s="2" t="s">
        <v>12</v>
      </c>
      <c r="CH40" s="31">
        <v>3438194.9359055758</v>
      </c>
    </row>
    <row r="41" spans="2:101" hidden="1" outlineLevel="1" x14ac:dyDescent="0.25">
      <c r="C41" t="s">
        <v>13</v>
      </c>
      <c r="F41" s="7">
        <v>5771169.6399999997</v>
      </c>
      <c r="G41" s="7"/>
      <c r="H41" s="7">
        <v>5771169.6399999997</v>
      </c>
      <c r="I41" s="7">
        <v>5771169.6399999997</v>
      </c>
      <c r="J41" s="7">
        <v>23451085.309999999</v>
      </c>
      <c r="K41" s="7"/>
      <c r="L41" s="7">
        <v>21106740.23</v>
      </c>
      <c r="M41" s="7">
        <v>21106740.23</v>
      </c>
      <c r="N41" s="7">
        <v>14675345.140000001</v>
      </c>
      <c r="O41" s="7"/>
      <c r="P41" s="7">
        <v>13288277.6</v>
      </c>
      <c r="Q41" s="7">
        <v>13288277.6</v>
      </c>
      <c r="R41" s="7">
        <v>16576066.949999999</v>
      </c>
      <c r="S41" s="7"/>
      <c r="T41" s="7">
        <v>15483067.949999999</v>
      </c>
      <c r="U41" s="7">
        <v>15483067.949999999</v>
      </c>
      <c r="V41" s="7">
        <v>959616.92</v>
      </c>
      <c r="W41" s="7"/>
      <c r="X41" s="7">
        <v>906849.31</v>
      </c>
      <c r="Y41" s="7">
        <v>906849.31</v>
      </c>
      <c r="Z41" s="7">
        <v>343023.5</v>
      </c>
      <c r="AA41" s="7"/>
      <c r="AB41" s="7">
        <v>343023.5</v>
      </c>
      <c r="AC41" s="7">
        <v>343023.5</v>
      </c>
      <c r="AD41" s="7">
        <v>0</v>
      </c>
      <c r="AE41" s="7"/>
      <c r="AF41" s="7">
        <v>0</v>
      </c>
      <c r="AG41" s="7">
        <v>0</v>
      </c>
      <c r="AH41" s="7">
        <v>0</v>
      </c>
      <c r="AI41" s="7"/>
      <c r="AJ41" s="7">
        <v>0</v>
      </c>
      <c r="AK41" s="7">
        <v>0</v>
      </c>
      <c r="CG41" s="2" t="s">
        <v>13</v>
      </c>
      <c r="CH41" s="31">
        <v>165865.59912438691</v>
      </c>
    </row>
    <row r="42" spans="2:101" hidden="1" outlineLevel="1" x14ac:dyDescent="0.25">
      <c r="C42" t="s">
        <v>4</v>
      </c>
      <c r="F42" s="7">
        <v>0</v>
      </c>
      <c r="G42" s="7"/>
      <c r="H42" s="7">
        <v>0</v>
      </c>
      <c r="I42" s="7">
        <v>0</v>
      </c>
      <c r="J42" s="7">
        <v>0</v>
      </c>
      <c r="K42" s="7"/>
      <c r="L42" s="7">
        <v>0</v>
      </c>
      <c r="M42" s="7">
        <v>0</v>
      </c>
      <c r="N42" s="7">
        <v>0</v>
      </c>
      <c r="O42" s="7"/>
      <c r="P42" s="7">
        <v>0</v>
      </c>
      <c r="Q42" s="7">
        <v>0</v>
      </c>
      <c r="R42" s="7">
        <v>0</v>
      </c>
      <c r="S42" s="7"/>
      <c r="T42" s="7">
        <v>0</v>
      </c>
      <c r="U42" s="7">
        <v>0</v>
      </c>
      <c r="V42" s="7">
        <v>0</v>
      </c>
      <c r="W42" s="7"/>
      <c r="X42" s="7">
        <v>0</v>
      </c>
      <c r="Y42" s="7">
        <v>0</v>
      </c>
      <c r="Z42" s="7">
        <v>0</v>
      </c>
      <c r="AA42" s="7"/>
      <c r="AB42" s="7">
        <v>0</v>
      </c>
      <c r="AC42" s="7">
        <v>0</v>
      </c>
      <c r="AD42" s="7">
        <v>0</v>
      </c>
      <c r="AE42" s="7"/>
      <c r="AF42" s="7">
        <v>0</v>
      </c>
      <c r="AG42" s="7">
        <v>0</v>
      </c>
      <c r="AH42" s="7">
        <v>17903940.109999999</v>
      </c>
      <c r="AI42" s="7"/>
      <c r="AJ42" s="7">
        <v>17210484.370000001</v>
      </c>
      <c r="AK42" s="7">
        <v>14522004.02</v>
      </c>
      <c r="CG42" s="2" t="s">
        <v>4</v>
      </c>
      <c r="CH42" s="31">
        <v>6608152.1598865986</v>
      </c>
    </row>
    <row r="43" spans="2:101" hidden="1" outlineLevel="1" x14ac:dyDescent="0.25">
      <c r="C43" t="s">
        <v>5</v>
      </c>
      <c r="F43" s="7">
        <v>0</v>
      </c>
      <c r="G43" s="7"/>
      <c r="H43" s="7">
        <v>0</v>
      </c>
      <c r="I43" s="7">
        <v>0</v>
      </c>
      <c r="J43" s="7">
        <v>0</v>
      </c>
      <c r="K43" s="7"/>
      <c r="L43" s="7">
        <v>0</v>
      </c>
      <c r="M43" s="7">
        <v>0</v>
      </c>
      <c r="N43" s="7">
        <v>0</v>
      </c>
      <c r="O43" s="7"/>
      <c r="P43" s="7">
        <v>0</v>
      </c>
      <c r="Q43" s="7">
        <v>0</v>
      </c>
      <c r="R43" s="7">
        <v>0</v>
      </c>
      <c r="S43" s="7"/>
      <c r="T43" s="7">
        <v>0</v>
      </c>
      <c r="U43" s="7">
        <v>0</v>
      </c>
      <c r="V43" s="7">
        <v>0</v>
      </c>
      <c r="W43" s="7"/>
      <c r="X43" s="7">
        <v>0</v>
      </c>
      <c r="Y43" s="7">
        <v>0</v>
      </c>
      <c r="Z43" s="7">
        <v>0</v>
      </c>
      <c r="AA43" s="7"/>
      <c r="AB43" s="7">
        <v>0</v>
      </c>
      <c r="AC43" s="7">
        <v>0</v>
      </c>
      <c r="AD43" s="7">
        <v>0</v>
      </c>
      <c r="AE43" s="7"/>
      <c r="AF43" s="7">
        <v>0</v>
      </c>
      <c r="AG43" s="7">
        <v>0</v>
      </c>
      <c r="AH43" s="7">
        <v>3223542.24</v>
      </c>
      <c r="AI43" s="7"/>
      <c r="AJ43" s="7">
        <v>3109553.9</v>
      </c>
      <c r="AK43" s="7">
        <v>3109553.9</v>
      </c>
      <c r="CG43" s="2" t="s">
        <v>5</v>
      </c>
      <c r="CH43" s="31">
        <v>3373363.049999997</v>
      </c>
    </row>
    <row r="44" spans="2:101" ht="15.75" hidden="1" outlineLevel="1" thickBot="1" x14ac:dyDescent="0.3">
      <c r="C44" t="s">
        <v>14</v>
      </c>
      <c r="F44" s="7">
        <v>105265555.16</v>
      </c>
      <c r="G44" s="7"/>
      <c r="H44" s="7">
        <v>104996243.83000001</v>
      </c>
      <c r="I44" s="7">
        <v>104996243.83000001</v>
      </c>
      <c r="J44" s="7">
        <v>238347605.19</v>
      </c>
      <c r="K44" s="7"/>
      <c r="L44" s="7">
        <v>231130419.32999998</v>
      </c>
      <c r="M44" s="7">
        <v>231130419.32999998</v>
      </c>
      <c r="N44" s="7">
        <v>256331589.53999999</v>
      </c>
      <c r="O44" s="7"/>
      <c r="P44" s="7">
        <v>235084831.16</v>
      </c>
      <c r="Q44" s="7">
        <v>235084831.16</v>
      </c>
      <c r="R44" s="7">
        <v>767839526.92000008</v>
      </c>
      <c r="S44" s="7"/>
      <c r="T44" s="7">
        <v>705151378.49000001</v>
      </c>
      <c r="U44" s="7">
        <v>659850702.85000002</v>
      </c>
      <c r="V44" s="7">
        <v>521172343.34000003</v>
      </c>
      <c r="W44" s="7"/>
      <c r="X44" s="7">
        <v>474054754.44000006</v>
      </c>
      <c r="Y44" s="7">
        <v>436143962.81999999</v>
      </c>
      <c r="Z44" s="7">
        <v>802200786.45000005</v>
      </c>
      <c r="AA44" s="7"/>
      <c r="AB44" s="7">
        <v>708855833.73000002</v>
      </c>
      <c r="AC44" s="7">
        <v>663506748.79999995</v>
      </c>
      <c r="AD44" s="7">
        <v>658282464.25999999</v>
      </c>
      <c r="AE44" s="7"/>
      <c r="AF44" s="7">
        <v>576652714.51999998</v>
      </c>
      <c r="AG44" s="7">
        <v>534917144.00000012</v>
      </c>
      <c r="AH44" s="7">
        <v>585150482.37</v>
      </c>
      <c r="AI44" s="7"/>
      <c r="AJ44" s="7">
        <v>523793346.55999994</v>
      </c>
      <c r="AK44" s="7">
        <v>490792849.9799999</v>
      </c>
      <c r="CG44" s="12" t="s">
        <v>14</v>
      </c>
      <c r="CH44" s="32">
        <v>121901514.64696753</v>
      </c>
    </row>
    <row r="45" spans="2:101" hidden="1" outlineLevel="1" x14ac:dyDescent="0.25"/>
    <row r="46" spans="2:101" hidden="1" outlineLevel="1" x14ac:dyDescent="0.25">
      <c r="C46" t="s">
        <v>10</v>
      </c>
      <c r="F46" s="7">
        <f>F38-F30</f>
        <v>0</v>
      </c>
      <c r="G46" s="7"/>
      <c r="H46" s="7">
        <f t="shared" ref="H46:AK52" si="91">H38-H30</f>
        <v>0</v>
      </c>
      <c r="I46" s="7">
        <f>I38-I30</f>
        <v>138700.65000000002</v>
      </c>
      <c r="J46" s="7">
        <f t="shared" si="91"/>
        <v>0</v>
      </c>
      <c r="K46" s="7"/>
      <c r="L46" s="7">
        <f t="shared" si="91"/>
        <v>0</v>
      </c>
      <c r="M46" s="7">
        <f t="shared" si="91"/>
        <v>357361.31999993324</v>
      </c>
      <c r="N46" s="7">
        <f t="shared" si="91"/>
        <v>0</v>
      </c>
      <c r="O46" s="7"/>
      <c r="P46" s="7">
        <f t="shared" si="91"/>
        <v>0</v>
      </c>
      <c r="Q46" s="7">
        <f t="shared" si="91"/>
        <v>3140465.650000006</v>
      </c>
      <c r="R46" s="7">
        <f t="shared" si="91"/>
        <v>0</v>
      </c>
      <c r="S46" s="7"/>
      <c r="T46" s="7">
        <f t="shared" si="91"/>
        <v>0</v>
      </c>
      <c r="U46" s="7">
        <f t="shared" si="91"/>
        <v>0</v>
      </c>
      <c r="V46" s="7">
        <f t="shared" si="91"/>
        <v>0</v>
      </c>
      <c r="W46" s="7"/>
      <c r="X46" s="7">
        <f t="shared" si="91"/>
        <v>0</v>
      </c>
      <c r="Y46" s="7">
        <f t="shared" si="91"/>
        <v>0</v>
      </c>
      <c r="Z46" s="7">
        <f t="shared" si="91"/>
        <v>0</v>
      </c>
      <c r="AA46" s="7"/>
      <c r="AB46" s="7">
        <f t="shared" si="91"/>
        <v>0</v>
      </c>
      <c r="AC46" s="7">
        <f t="shared" si="91"/>
        <v>0</v>
      </c>
      <c r="AD46" s="7">
        <f t="shared" si="91"/>
        <v>0</v>
      </c>
      <c r="AE46" s="7"/>
      <c r="AF46" s="7">
        <f t="shared" si="91"/>
        <v>0</v>
      </c>
      <c r="AG46" s="7">
        <f t="shared" si="91"/>
        <v>0</v>
      </c>
      <c r="AH46" s="7">
        <f t="shared" si="91"/>
        <v>0</v>
      </c>
      <c r="AI46" s="7"/>
      <c r="AJ46" s="7">
        <f t="shared" si="91"/>
        <v>0</v>
      </c>
      <c r="AK46" s="7">
        <f t="shared" si="91"/>
        <v>0</v>
      </c>
    </row>
    <row r="47" spans="2:101" hidden="1" outlineLevel="1" x14ac:dyDescent="0.25">
      <c r="C47" t="s">
        <v>11</v>
      </c>
      <c r="F47" s="7">
        <f t="shared" ref="F47:Z50" si="92">F39-F31</f>
        <v>0</v>
      </c>
      <c r="G47" s="7"/>
      <c r="H47" s="7">
        <f t="shared" si="92"/>
        <v>0</v>
      </c>
      <c r="I47" s="7">
        <f t="shared" si="92"/>
        <v>0</v>
      </c>
      <c r="J47" s="7">
        <f t="shared" si="92"/>
        <v>0</v>
      </c>
      <c r="K47" s="7"/>
      <c r="L47" s="7">
        <f t="shared" si="92"/>
        <v>0</v>
      </c>
      <c r="M47" s="7">
        <f t="shared" si="92"/>
        <v>0</v>
      </c>
      <c r="N47" s="7">
        <f t="shared" si="92"/>
        <v>0</v>
      </c>
      <c r="O47" s="7"/>
      <c r="P47" s="7">
        <f t="shared" si="92"/>
        <v>0</v>
      </c>
      <c r="Q47" s="7">
        <f t="shared" si="92"/>
        <v>1823372.3000000119</v>
      </c>
      <c r="R47" s="7">
        <f t="shared" si="92"/>
        <v>0</v>
      </c>
      <c r="S47" s="7"/>
      <c r="T47" s="7">
        <f t="shared" si="92"/>
        <v>0</v>
      </c>
      <c r="U47" s="7">
        <f t="shared" si="92"/>
        <v>0</v>
      </c>
      <c r="V47" s="7">
        <f t="shared" si="92"/>
        <v>0</v>
      </c>
      <c r="W47" s="7"/>
      <c r="X47" s="7">
        <f t="shared" si="92"/>
        <v>9.9999904632568359E-3</v>
      </c>
      <c r="Y47" s="7">
        <f t="shared" si="92"/>
        <v>9.9999755620956421E-3</v>
      </c>
      <c r="Z47" s="7">
        <f t="shared" si="92"/>
        <v>0</v>
      </c>
      <c r="AA47" s="7"/>
      <c r="AB47" s="7">
        <f t="shared" si="91"/>
        <v>0</v>
      </c>
      <c r="AC47" s="7">
        <f t="shared" si="91"/>
        <v>0</v>
      </c>
      <c r="AD47" s="7">
        <f t="shared" si="91"/>
        <v>0</v>
      </c>
      <c r="AE47" s="7"/>
      <c r="AF47" s="7">
        <f t="shared" si="91"/>
        <v>0</v>
      </c>
      <c r="AG47" s="7">
        <f t="shared" si="91"/>
        <v>0</v>
      </c>
      <c r="AH47" s="7">
        <f t="shared" si="91"/>
        <v>0</v>
      </c>
      <c r="AI47" s="7"/>
      <c r="AJ47" s="7">
        <f t="shared" si="91"/>
        <v>0</v>
      </c>
      <c r="AK47" s="7">
        <f t="shared" si="91"/>
        <v>0</v>
      </c>
    </row>
    <row r="48" spans="2:101" hidden="1" outlineLevel="1" x14ac:dyDescent="0.25">
      <c r="C48" t="s">
        <v>12</v>
      </c>
      <c r="F48" s="7">
        <f t="shared" si="92"/>
        <v>0</v>
      </c>
      <c r="G48" s="7"/>
      <c r="H48" s="7">
        <f t="shared" si="91"/>
        <v>0</v>
      </c>
      <c r="I48" s="7">
        <f t="shared" si="91"/>
        <v>0</v>
      </c>
      <c r="J48" s="7">
        <f t="shared" si="91"/>
        <v>0</v>
      </c>
      <c r="K48" s="7"/>
      <c r="L48" s="7">
        <f t="shared" si="91"/>
        <v>0</v>
      </c>
      <c r="M48" s="7">
        <f t="shared" si="91"/>
        <v>0</v>
      </c>
      <c r="N48" s="7">
        <f t="shared" si="91"/>
        <v>0</v>
      </c>
      <c r="O48" s="7"/>
      <c r="P48" s="7">
        <f t="shared" si="91"/>
        <v>0</v>
      </c>
      <c r="Q48" s="7">
        <f t="shared" si="91"/>
        <v>0</v>
      </c>
      <c r="R48" s="7">
        <f t="shared" si="91"/>
        <v>0</v>
      </c>
      <c r="S48" s="7"/>
      <c r="T48" s="7">
        <f t="shared" si="91"/>
        <v>0</v>
      </c>
      <c r="U48" s="7">
        <f t="shared" si="91"/>
        <v>0</v>
      </c>
      <c r="V48" s="7">
        <f t="shared" si="91"/>
        <v>0</v>
      </c>
      <c r="W48" s="7"/>
      <c r="X48" s="7">
        <f t="shared" si="91"/>
        <v>0</v>
      </c>
      <c r="Y48" s="7">
        <f t="shared" si="91"/>
        <v>0</v>
      </c>
      <c r="Z48" s="7">
        <f t="shared" si="91"/>
        <v>0</v>
      </c>
      <c r="AA48" s="7"/>
      <c r="AB48" s="7">
        <f t="shared" si="91"/>
        <v>0</v>
      </c>
      <c r="AC48" s="7">
        <f t="shared" si="91"/>
        <v>0</v>
      </c>
      <c r="AD48" s="7">
        <f t="shared" si="91"/>
        <v>0</v>
      </c>
      <c r="AE48" s="7"/>
      <c r="AF48" s="7">
        <f t="shared" si="91"/>
        <v>0</v>
      </c>
      <c r="AG48" s="7">
        <f t="shared" si="91"/>
        <v>0</v>
      </c>
      <c r="AH48" s="7">
        <f t="shared" si="91"/>
        <v>0</v>
      </c>
      <c r="AI48" s="7"/>
      <c r="AJ48" s="7">
        <f t="shared" si="91"/>
        <v>0</v>
      </c>
      <c r="AK48" s="7">
        <f t="shared" si="91"/>
        <v>0</v>
      </c>
    </row>
    <row r="49" spans="3:41" hidden="1" outlineLevel="1" x14ac:dyDescent="0.25">
      <c r="C49" t="s">
        <v>13</v>
      </c>
      <c r="F49" s="7">
        <f t="shared" si="92"/>
        <v>0</v>
      </c>
      <c r="G49" s="7"/>
      <c r="H49" s="7">
        <f t="shared" si="91"/>
        <v>0</v>
      </c>
      <c r="I49" s="7">
        <f t="shared" si="91"/>
        <v>0</v>
      </c>
      <c r="J49" s="7">
        <f t="shared" si="91"/>
        <v>0</v>
      </c>
      <c r="K49" s="7"/>
      <c r="L49" s="7">
        <f t="shared" si="91"/>
        <v>0</v>
      </c>
      <c r="M49" s="7">
        <f t="shared" si="91"/>
        <v>0</v>
      </c>
      <c r="N49" s="7">
        <f t="shared" si="91"/>
        <v>0</v>
      </c>
      <c r="O49" s="7"/>
      <c r="P49" s="7">
        <f t="shared" si="91"/>
        <v>0</v>
      </c>
      <c r="Q49" s="7">
        <f t="shared" si="91"/>
        <v>0</v>
      </c>
      <c r="R49" s="7">
        <f t="shared" si="91"/>
        <v>0</v>
      </c>
      <c r="S49" s="7"/>
      <c r="T49" s="7">
        <f t="shared" si="91"/>
        <v>0</v>
      </c>
      <c r="U49" s="7">
        <f t="shared" si="91"/>
        <v>0</v>
      </c>
      <c r="V49" s="7">
        <f t="shared" si="91"/>
        <v>0</v>
      </c>
      <c r="W49" s="7"/>
      <c r="X49" s="7">
        <f t="shared" si="91"/>
        <v>0</v>
      </c>
      <c r="Y49" s="7">
        <f t="shared" si="91"/>
        <v>0</v>
      </c>
      <c r="Z49" s="7">
        <f t="shared" si="91"/>
        <v>0</v>
      </c>
      <c r="AA49" s="7"/>
      <c r="AB49" s="7">
        <f t="shared" si="91"/>
        <v>0</v>
      </c>
      <c r="AC49" s="7">
        <f t="shared" si="91"/>
        <v>0</v>
      </c>
      <c r="AD49" s="7">
        <f t="shared" si="91"/>
        <v>0</v>
      </c>
      <c r="AE49" s="7"/>
      <c r="AF49" s="7">
        <f t="shared" si="91"/>
        <v>0</v>
      </c>
      <c r="AG49" s="7">
        <f t="shared" si="91"/>
        <v>0</v>
      </c>
      <c r="AH49" s="7">
        <f t="shared" si="91"/>
        <v>0</v>
      </c>
      <c r="AI49" s="7"/>
      <c r="AJ49" s="7">
        <f t="shared" si="91"/>
        <v>0</v>
      </c>
      <c r="AK49" s="7">
        <f t="shared" si="91"/>
        <v>0</v>
      </c>
    </row>
    <row r="50" spans="3:41" hidden="1" outlineLevel="1" x14ac:dyDescent="0.25">
      <c r="C50" t="s">
        <v>4</v>
      </c>
      <c r="F50" s="7">
        <f t="shared" si="92"/>
        <v>0</v>
      </c>
      <c r="G50" s="7"/>
      <c r="H50" s="7">
        <f t="shared" si="91"/>
        <v>0</v>
      </c>
      <c r="I50" s="7">
        <f t="shared" si="91"/>
        <v>0</v>
      </c>
      <c r="J50" s="7">
        <f t="shared" si="91"/>
        <v>0</v>
      </c>
      <c r="K50" s="7"/>
      <c r="L50" s="7">
        <f t="shared" si="91"/>
        <v>0</v>
      </c>
      <c r="M50" s="7">
        <f t="shared" si="91"/>
        <v>0</v>
      </c>
      <c r="N50" s="7">
        <f t="shared" si="91"/>
        <v>0</v>
      </c>
      <c r="O50" s="7"/>
      <c r="P50" s="7">
        <f t="shared" si="91"/>
        <v>0</v>
      </c>
      <c r="Q50" s="7">
        <f t="shared" si="91"/>
        <v>0</v>
      </c>
      <c r="R50" s="7">
        <f t="shared" si="91"/>
        <v>0</v>
      </c>
      <c r="S50" s="7"/>
      <c r="T50" s="7">
        <f t="shared" si="91"/>
        <v>0</v>
      </c>
      <c r="U50" s="7">
        <f t="shared" si="91"/>
        <v>0</v>
      </c>
      <c r="V50" s="7">
        <f t="shared" si="91"/>
        <v>0</v>
      </c>
      <c r="W50" s="7"/>
      <c r="X50" s="7">
        <f t="shared" si="91"/>
        <v>0</v>
      </c>
      <c r="Y50" s="7">
        <f t="shared" si="91"/>
        <v>0</v>
      </c>
      <c r="Z50" s="7">
        <f t="shared" si="91"/>
        <v>0</v>
      </c>
      <c r="AA50" s="7"/>
      <c r="AB50" s="7">
        <f t="shared" si="91"/>
        <v>0</v>
      </c>
      <c r="AC50" s="7">
        <f t="shared" si="91"/>
        <v>0</v>
      </c>
      <c r="AD50" s="7">
        <f t="shared" si="91"/>
        <v>0</v>
      </c>
      <c r="AE50" s="7"/>
      <c r="AF50" s="7">
        <f t="shared" si="91"/>
        <v>0</v>
      </c>
      <c r="AG50" s="7">
        <f t="shared" si="91"/>
        <v>0</v>
      </c>
      <c r="AH50" s="7">
        <f t="shared" si="91"/>
        <v>0</v>
      </c>
      <c r="AI50" s="7"/>
      <c r="AJ50" s="7">
        <f t="shared" si="91"/>
        <v>0</v>
      </c>
      <c r="AK50" s="7">
        <f t="shared" si="91"/>
        <v>0</v>
      </c>
    </row>
    <row r="51" spans="3:41" hidden="1" outlineLevel="1" x14ac:dyDescent="0.25">
      <c r="C51" t="s">
        <v>5</v>
      </c>
      <c r="F51" s="7">
        <f>F43-F35</f>
        <v>0</v>
      </c>
      <c r="G51" s="7"/>
      <c r="H51" s="7">
        <f t="shared" si="91"/>
        <v>0</v>
      </c>
      <c r="I51" s="7">
        <f t="shared" si="91"/>
        <v>0</v>
      </c>
      <c r="J51" s="7">
        <f t="shared" si="91"/>
        <v>0</v>
      </c>
      <c r="K51" s="7"/>
      <c r="L51" s="7">
        <f t="shared" si="91"/>
        <v>0</v>
      </c>
      <c r="M51" s="7">
        <f t="shared" si="91"/>
        <v>0</v>
      </c>
      <c r="N51" s="7">
        <f t="shared" si="91"/>
        <v>0</v>
      </c>
      <c r="O51" s="7"/>
      <c r="P51" s="7">
        <f t="shared" si="91"/>
        <v>0</v>
      </c>
      <c r="Q51" s="7">
        <f t="shared" si="91"/>
        <v>0</v>
      </c>
      <c r="R51" s="7">
        <f t="shared" si="91"/>
        <v>0</v>
      </c>
      <c r="S51" s="7"/>
      <c r="T51" s="7">
        <f t="shared" si="91"/>
        <v>0</v>
      </c>
      <c r="U51" s="7">
        <f t="shared" si="91"/>
        <v>0</v>
      </c>
      <c r="V51" s="7">
        <f t="shared" si="91"/>
        <v>0</v>
      </c>
      <c r="W51" s="7"/>
      <c r="X51" s="7">
        <f t="shared" si="91"/>
        <v>0</v>
      </c>
      <c r="Y51" s="7">
        <f t="shared" si="91"/>
        <v>0</v>
      </c>
      <c r="Z51" s="7">
        <f t="shared" si="91"/>
        <v>0</v>
      </c>
      <c r="AA51" s="7"/>
      <c r="AB51" s="7">
        <f t="shared" si="91"/>
        <v>0</v>
      </c>
      <c r="AC51" s="7">
        <f t="shared" si="91"/>
        <v>0</v>
      </c>
      <c r="AD51" s="7">
        <f t="shared" si="91"/>
        <v>0</v>
      </c>
      <c r="AE51" s="7"/>
      <c r="AF51" s="7">
        <f t="shared" si="91"/>
        <v>0</v>
      </c>
      <c r="AG51" s="7">
        <f t="shared" si="91"/>
        <v>0</v>
      </c>
      <c r="AH51" s="7">
        <f t="shared" si="91"/>
        <v>0</v>
      </c>
      <c r="AI51" s="7"/>
      <c r="AJ51" s="7">
        <f t="shared" si="91"/>
        <v>0</v>
      </c>
      <c r="AK51" s="7">
        <f t="shared" si="91"/>
        <v>0</v>
      </c>
    </row>
    <row r="52" spans="3:41" hidden="1" outlineLevel="1" x14ac:dyDescent="0.25">
      <c r="C52" t="s">
        <v>14</v>
      </c>
      <c r="F52" s="7">
        <f>F44-F36</f>
        <v>0</v>
      </c>
      <c r="G52" s="7"/>
      <c r="H52" s="7">
        <f t="shared" si="91"/>
        <v>0</v>
      </c>
      <c r="I52" s="7">
        <f t="shared" si="91"/>
        <v>138700.65000002086</v>
      </c>
      <c r="J52" s="7">
        <f t="shared" si="91"/>
        <v>0</v>
      </c>
      <c r="K52" s="7"/>
      <c r="L52" s="7">
        <f t="shared" si="91"/>
        <v>0</v>
      </c>
      <c r="M52" s="7">
        <f t="shared" si="91"/>
        <v>357361.31999996305</v>
      </c>
      <c r="N52" s="7">
        <f t="shared" si="91"/>
        <v>0</v>
      </c>
      <c r="O52" s="7"/>
      <c r="P52" s="7">
        <f t="shared" si="91"/>
        <v>0</v>
      </c>
      <c r="Q52" s="7">
        <f t="shared" si="91"/>
        <v>4963837.9500000179</v>
      </c>
      <c r="R52" s="7">
        <f t="shared" si="91"/>
        <v>0</v>
      </c>
      <c r="S52" s="7"/>
      <c r="T52" s="7">
        <f t="shared" si="91"/>
        <v>0</v>
      </c>
      <c r="U52" s="7">
        <f t="shared" si="91"/>
        <v>0</v>
      </c>
      <c r="V52" s="7">
        <f t="shared" si="91"/>
        <v>0</v>
      </c>
      <c r="W52" s="7"/>
      <c r="X52" s="7">
        <f t="shared" si="91"/>
        <v>9.9999904632568359E-3</v>
      </c>
      <c r="Y52" s="7">
        <f t="shared" si="91"/>
        <v>9.9999308586120605E-3</v>
      </c>
      <c r="Z52" s="7">
        <f t="shared" si="91"/>
        <v>0</v>
      </c>
      <c r="AA52" s="7"/>
      <c r="AB52" s="7">
        <f t="shared" si="91"/>
        <v>0</v>
      </c>
      <c r="AC52" s="7">
        <f t="shared" si="91"/>
        <v>0</v>
      </c>
      <c r="AD52" s="7">
        <f t="shared" si="91"/>
        <v>0</v>
      </c>
      <c r="AE52" s="7"/>
      <c r="AF52" s="7">
        <f t="shared" si="91"/>
        <v>0</v>
      </c>
      <c r="AG52" s="7">
        <f t="shared" si="91"/>
        <v>0</v>
      </c>
      <c r="AH52" s="7">
        <f t="shared" si="91"/>
        <v>0</v>
      </c>
      <c r="AI52" s="7"/>
      <c r="AJ52" s="7">
        <f t="shared" si="91"/>
        <v>0</v>
      </c>
      <c r="AK52" s="7">
        <f t="shared" si="91"/>
        <v>0</v>
      </c>
    </row>
    <row r="53" spans="3:41" collapsed="1" x14ac:dyDescent="0.25">
      <c r="AL53" s="7"/>
      <c r="AM53" s="7"/>
      <c r="AN53" s="7"/>
      <c r="AO53" s="7"/>
    </row>
    <row r="54" spans="3:41" x14ac:dyDescent="0.25">
      <c r="F54">
        <v>924670.98</v>
      </c>
      <c r="J54">
        <v>136959043.47000003</v>
      </c>
      <c r="N54">
        <v>126555474.35999998</v>
      </c>
      <c r="R54">
        <v>498879719.32000017</v>
      </c>
      <c r="V54">
        <v>331613803.75</v>
      </c>
      <c r="Z54">
        <v>490498324.51999992</v>
      </c>
      <c r="AD54">
        <v>432409147.03000015</v>
      </c>
      <c r="AH54" s="33"/>
    </row>
    <row r="55" spans="3:41" x14ac:dyDescent="0.25">
      <c r="F55" t="b">
        <f>F54=F38</f>
        <v>1</v>
      </c>
      <c r="J55" t="b">
        <f>J54=J38</f>
        <v>1</v>
      </c>
      <c r="N55" t="b">
        <f>N54=N38</f>
        <v>1</v>
      </c>
      <c r="P55">
        <f>74.35+0.8+0.32</f>
        <v>75.469999999999985</v>
      </c>
      <c r="R55" t="b">
        <f>R54=R38</f>
        <v>1</v>
      </c>
      <c r="V55" t="b">
        <f>V54=V38</f>
        <v>1</v>
      </c>
      <c r="Z55" t="b">
        <f>Z54=Z38</f>
        <v>1</v>
      </c>
      <c r="AD55" t="b">
        <f>AD54=AD38</f>
        <v>1</v>
      </c>
      <c r="AH55" s="33"/>
    </row>
  </sheetData>
  <mergeCells count="30">
    <mergeCell ref="Z4:AC4"/>
    <mergeCell ref="AD4:AG4"/>
    <mergeCell ref="AH4:AK4"/>
    <mergeCell ref="AL4:BI4"/>
    <mergeCell ref="F4:I4"/>
    <mergeCell ref="J4:M4"/>
    <mergeCell ref="N4:Q4"/>
    <mergeCell ref="R4:U4"/>
    <mergeCell ref="V4:Y4"/>
    <mergeCell ref="CO5:CQ5"/>
    <mergeCell ref="AL5:AO5"/>
    <mergeCell ref="AP5:AS5"/>
    <mergeCell ref="AT5:AW5"/>
    <mergeCell ref="AX5:BA5"/>
    <mergeCell ref="BB5:BE5"/>
    <mergeCell ref="B36:C36"/>
    <mergeCell ref="BU5:BX5"/>
    <mergeCell ref="BN5:BS5"/>
    <mergeCell ref="B30:C30"/>
    <mergeCell ref="B31:C31"/>
    <mergeCell ref="B32:C32"/>
    <mergeCell ref="B33:C33"/>
    <mergeCell ref="B34:C34"/>
    <mergeCell ref="B35:C35"/>
    <mergeCell ref="BF5:BI5"/>
    <mergeCell ref="BK5:BL5"/>
    <mergeCell ref="BZ5:CC5"/>
    <mergeCell ref="CJ6:CK6"/>
    <mergeCell ref="CE5:CK5"/>
    <mergeCell ref="B2:C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Dekl.izdevumu_prognoze_14-20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Reinis Dzelzkalejs</dc:creator>
  <cp:lastModifiedBy>Reinis Dzelzkalejs</cp:lastModifiedBy>
  <dcterms:created xsi:type="dcterms:W3CDTF">2024-07-24T23:45:41Z</dcterms:created>
  <dcterms:modified xsi:type="dcterms:W3CDTF">2024-09-17T09:08:04Z</dcterms:modified>
</cp:coreProperties>
</file>