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EVIEŠANAS UZRAUDZĪBA\BUDGET\3_Ikmēneša budžeta izpildes dati\4_2024_budžeta_izpilde\11_Novembris\"/>
    </mc:Choice>
  </mc:AlternateContent>
  <xr:revisionPtr revIDLastSave="0" documentId="13_ncr:1_{6E1B37BA-EE1F-4089-A856-4BFC703E4931}" xr6:coauthVersionLast="47" xr6:coauthVersionMax="47" xr10:uidLastSave="{00000000-0000-0000-0000-000000000000}"/>
  <bookViews>
    <workbookView xWindow="57480" yWindow="-120" windowWidth="16440" windowHeight="29040" tabRatio="764" firstSheet="1" activeTab="1" xr2:uid="{00000000-000D-0000-FFFF-FFFF00000000}"/>
  </bookViews>
  <sheets>
    <sheet name="1_ESfondi_14-20" sheetId="59" state="hidden" r:id="rId1"/>
    <sheet name="1_ESfondi_21-27" sheetId="69" r:id="rId2"/>
    <sheet name="2_EEZ_NOR" sheetId="68" r:id="rId3"/>
    <sheet name="3_Budžeta_dinamika_21-27_G" sheetId="63" r:id="rId4"/>
    <sheet name="Darba_ESfondi_nekartots_14-20" sheetId="58" state="hidden" r:id="rId5"/>
    <sheet name="Budžeta dinamika 21-27" sheetId="62" state="hidden" r:id="rId6"/>
  </sheets>
  <externalReferences>
    <externalReference r:id="rId7"/>
  </externalReferences>
  <definedNames>
    <definedName name="_xlnm._FilterDatabase" localSheetId="2" hidden="1">'2_EEZ_NOR'!$E$9:$E$19</definedName>
    <definedName name="_xlnm._FilterDatabase" localSheetId="4" hidden="1">'Darba_ESfondi_nekartots_14-20'!$A$5:$I$155</definedName>
    <definedName name="BEx1SN982XNJWAE8R1C5LAN0U1PC" localSheetId="1" hidden="1">#REF!</definedName>
    <definedName name="BEx1SN982XNJWAE8R1C5LAN0U1PC" hidden="1">#REF!</definedName>
    <definedName name="BEx3L1THUNKYT6LNRLLN4JHRZ193" localSheetId="1" hidden="1">#REF!</definedName>
    <definedName name="BEx3L1THUNKYT6LNRLLN4JHRZ193" hidden="1">#REF!</definedName>
    <definedName name="BEx3UCFK18XLA1N4W6E6B50WP0WB" localSheetId="1" hidden="1">#REF!</definedName>
    <definedName name="BEx3UCFK18XLA1N4W6E6B50WP0WB" hidden="1">#REF!</definedName>
    <definedName name="BExB6TH82TXFK1WC3A83RKAAHACO" localSheetId="1" hidden="1">#REF!</definedName>
    <definedName name="BExB6TH82TXFK1WC3A83RKAAHACO" hidden="1">#REF!</definedName>
    <definedName name="BExBDW2M2C6QHY9ERSMV14QQ3I2H" localSheetId="1" hidden="1">#REF!</definedName>
    <definedName name="BExBDW2M2C6QHY9ERSMV14QQ3I2H" hidden="1">#REF!</definedName>
    <definedName name="BExGWXE9O5FQKQ2SO9A1GXECN2H4" localSheetId="1" hidden="1">#REF!</definedName>
    <definedName name="BExGWXE9O5FQKQ2SO9A1GXECN2H4" hidden="1">#REF!</definedName>
    <definedName name="BExIQY3JXTCT9WEUOHAY9228R4R1" localSheetId="1" hidden="1">#REF!</definedName>
    <definedName name="BExIQY3JXTCT9WEUOHAY9228R4R1" hidden="1">#REF!</definedName>
    <definedName name="BExKLN2UUVPGWABCWS3FRYXQUE12" localSheetId="1" hidden="1">#REF!</definedName>
    <definedName name="BExKLN2UUVPGWABCWS3FRYXQUE12" hidden="1">#REF!</definedName>
    <definedName name="BExKURJTI9ZX9CA2T31C895BD37Q" localSheetId="1" hidden="1">#REF!</definedName>
    <definedName name="BExKURJTI9ZX9CA2T31C895BD37Q" hidden="1">#REF!</definedName>
    <definedName name="BExMBMKSH1G33AW2I9L18RIN0G4D" localSheetId="1" hidden="1">#REF!</definedName>
    <definedName name="BExMBMKSH1G33AW2I9L18RIN0G4D" hidden="1">#REF!</definedName>
    <definedName name="BExSCIWKJWH2HUV4CJ997T4F68QZ" localSheetId="1" hidden="1">#REF!</definedName>
    <definedName name="BExSCIWKJWH2HUV4CJ997T4F68QZ" hidden="1">#REF!</definedName>
    <definedName name="BExW02103CE58D1KGYZO2BLJBTBS" localSheetId="1" hidden="1">#REF!</definedName>
    <definedName name="BExW02103CE58D1KGYZO2BLJBTBS" hidden="1">#REF!</definedName>
    <definedName name="BExZIPZ5YLUTWA75LAPMCGW5Y7NR" localSheetId="1" hidden="1">#REF!</definedName>
    <definedName name="BExZIPZ5YLUTWA75LAPMCGW5Y7NR" hidden="1">#REF!</definedName>
    <definedName name="_xlnm.Criteria" localSheetId="2">'2_EEZ_NOR'!$E$9:$E$19</definedName>
    <definedName name="_xlnm.Print_Area" localSheetId="0">'1_ESfondi_14-20'!$A$1:$E$85</definedName>
    <definedName name="_xlnm.Print_Area" localSheetId="1">'1_ESfondi_21-27'!$A$1:$E$94</definedName>
    <definedName name="_xlnm.Print_Area" localSheetId="2">'2_EEZ_NOR'!$A$1:$E$28</definedName>
    <definedName name="_xlnm.Print_Area" localSheetId="4">'Darba_ESfondi_nekartots_14-20'!$A$1:$E$217</definedName>
    <definedName name="_xlnm.Print_Titles" localSheetId="2">'2_EEZ_NOR'!$4:$5</definedName>
  </definedNames>
  <calcPr calcId="191029"/>
  <customWorkbookViews>
    <customWorkbookView name="es-dolbu - Personal View" guid="{1FF47C80-F651-4E42-885B-1F8E1FFCC440}" mergeInterval="0" personalView="1" maximized="1" xWindow="1" yWindow="1" windowWidth="1152" windowHeight="601" activeSheetId="1"/>
    <customWorkbookView name="fud-pieki - Personal View" guid="{48F53C54-26ED-4498-BCBB-7376D1A887C1}" mergeInterval="0" personalView="1" maximized="1" xWindow="1" yWindow="1" windowWidth="1152" windowHeight="604" tabRatio="377" activeSheetId="1"/>
    <customWorkbookView name="it-breik - Personal View" guid="{6F9E4125-6CA2-4775-9E1D-A77719FA7D6F}" mergeInterval="0" personalView="1" maximized="1" xWindow="1" yWindow="1" windowWidth="1280" windowHeight="763" activeSheetId="1"/>
    <customWorkbookView name="es-muran - Personal View" guid="{3902FF69-5969-4EC8-98F4-985D70930F41}" mergeInterval="0" personalView="1" maximized="1" xWindow="1" yWindow="1" windowWidth="1280" windowHeight="756" activeSheetId="1" showComments="commIndAndComment"/>
    <customWorkbookView name="it-berna - Personal View" guid="{CAC41510-2E38-4C06-8353-017F8D3929E4}" mergeInterval="0" personalView="1" maximized="1" xWindow="1" yWindow="1" windowWidth="1280" windowHeight="756" tabRatio="377" activeSheetId="1"/>
    <customWorkbookView name="es-murni - Personal View" guid="{34090FA9-38E0-4494-87B7-C5B198190FF7}" mergeInterval="0" personalView="1" maximized="1" xWindow="1" yWindow="1" windowWidth="1280" windowHeight="761" activeSheetId="1"/>
    <customWorkbookView name="Uldis Šalajevs - Personal View" guid="{183588F6-8974-42E4-9DC0-5BD25D4C0C33}" mergeInterval="0" personalView="1" maximized="1" xWindow="1" yWindow="1" windowWidth="1261" windowHeight="648" activeSheetId="1"/>
    <customWorkbookView name="es-sparn - Personal View" guid="{E6F704E0-5A97-4BA7-AAB9-A30A62D0C132}" mergeInterval="0" personalView="1" maximized="1" xWindow="1" yWindow="1" windowWidth="1280" windowHeight="726" tabRatio="377" activeSheetId="1"/>
    <customWorkbookView name="es-drazn - Personal View" guid="{9A8D3C78-8412-4796-A2E1-89E33138129F}" mergeInterval="0" personalView="1" maximized="1" xWindow="1" yWindow="1" windowWidth="1152" windowHeight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62" l="1"/>
  <c r="E68" i="69"/>
  <c r="E58" i="69"/>
  <c r="E59" i="69"/>
  <c r="E60" i="69"/>
  <c r="E61" i="69"/>
  <c r="E62" i="69"/>
  <c r="E63" i="69"/>
  <c r="E64" i="69"/>
  <c r="E65" i="69"/>
  <c r="E66" i="69"/>
  <c r="E67" i="69"/>
  <c r="E57" i="69"/>
  <c r="E50" i="69"/>
  <c r="C177" i="58"/>
  <c r="B177" i="58"/>
  <c r="B191" i="58" s="1"/>
  <c r="E143" i="58"/>
  <c r="D143" i="58"/>
  <c r="E142" i="58"/>
  <c r="D142" i="58"/>
  <c r="E141" i="58"/>
  <c r="D141" i="58"/>
  <c r="E140" i="58"/>
  <c r="D140" i="58"/>
  <c r="E139" i="58"/>
  <c r="D139" i="58"/>
  <c r="E138" i="58"/>
  <c r="D138" i="58"/>
  <c r="E137" i="58"/>
  <c r="D137" i="58"/>
  <c r="E136" i="58"/>
  <c r="D136" i="58"/>
  <c r="E135" i="58"/>
  <c r="D135" i="58"/>
  <c r="E134" i="58"/>
  <c r="D134" i="58"/>
  <c r="C133" i="58"/>
  <c r="B133" i="58"/>
  <c r="E133" i="58" s="1"/>
  <c r="P4" i="62"/>
  <c r="E5" i="69"/>
  <c r="C72" i="69"/>
  <c r="D68" i="69"/>
  <c r="D67" i="69"/>
  <c r="D66" i="69"/>
  <c r="D65" i="69"/>
  <c r="D64" i="69"/>
  <c r="D63" i="69"/>
  <c r="D62" i="69"/>
  <c r="D61" i="69"/>
  <c r="D60" i="69"/>
  <c r="D59" i="69"/>
  <c r="D58" i="69"/>
  <c r="D57" i="69"/>
  <c r="C56" i="69"/>
  <c r="B56" i="69"/>
  <c r="E54" i="69"/>
  <c r="D54" i="69"/>
  <c r="C53" i="69"/>
  <c r="B53" i="69"/>
  <c r="E52" i="69"/>
  <c r="D52" i="69"/>
  <c r="C51" i="69"/>
  <c r="B51" i="69"/>
  <c r="D50" i="69"/>
  <c r="C49" i="69"/>
  <c r="B49" i="69"/>
  <c r="E48" i="69"/>
  <c r="D48" i="69"/>
  <c r="C47" i="69"/>
  <c r="B47" i="69"/>
  <c r="E44" i="69"/>
  <c r="E43" i="69" s="1"/>
  <c r="D44" i="69"/>
  <c r="C43" i="69"/>
  <c r="B43" i="69"/>
  <c r="E42" i="69"/>
  <c r="D42" i="69"/>
  <c r="E41" i="69"/>
  <c r="D41" i="69"/>
  <c r="E40" i="69"/>
  <c r="D40" i="69"/>
  <c r="E39" i="69"/>
  <c r="D39" i="69"/>
  <c r="E38" i="69"/>
  <c r="D38" i="69"/>
  <c r="E37" i="69"/>
  <c r="D37" i="69"/>
  <c r="E36" i="69"/>
  <c r="D36" i="69"/>
  <c r="E35" i="69"/>
  <c r="D35" i="69"/>
  <c r="E34" i="69"/>
  <c r="D34" i="69"/>
  <c r="C33" i="69"/>
  <c r="B33" i="69"/>
  <c r="E27" i="69"/>
  <c r="D27" i="69"/>
  <c r="E26" i="69"/>
  <c r="D26" i="69"/>
  <c r="E28" i="69"/>
  <c r="D28" i="69"/>
  <c r="E31" i="69"/>
  <c r="D31" i="69"/>
  <c r="E30" i="69"/>
  <c r="D30" i="69"/>
  <c r="E25" i="69"/>
  <c r="D25" i="69"/>
  <c r="E22" i="69"/>
  <c r="D22" i="69"/>
  <c r="E29" i="69"/>
  <c r="D29" i="69"/>
  <c r="E23" i="69"/>
  <c r="D23" i="69"/>
  <c r="E24" i="69"/>
  <c r="D24" i="69"/>
  <c r="C21" i="69"/>
  <c r="B21" i="69"/>
  <c r="E17" i="69"/>
  <c r="D17" i="69"/>
  <c r="E15" i="69"/>
  <c r="D15" i="69"/>
  <c r="E18" i="69"/>
  <c r="D18" i="69"/>
  <c r="E12" i="69"/>
  <c r="D12" i="69"/>
  <c r="E14" i="69"/>
  <c r="D14" i="69"/>
  <c r="E19" i="69"/>
  <c r="D19" i="69"/>
  <c r="E13" i="69"/>
  <c r="D13" i="69"/>
  <c r="E16" i="69"/>
  <c r="D16" i="69"/>
  <c r="E11" i="69"/>
  <c r="D11" i="69"/>
  <c r="C10" i="69"/>
  <c r="B10" i="69"/>
  <c r="E4" i="69"/>
  <c r="E10" i="69" l="1"/>
  <c r="C70" i="69"/>
  <c r="E56" i="69"/>
  <c r="E49" i="69"/>
  <c r="D51" i="69"/>
  <c r="D53" i="69"/>
  <c r="D33" i="69"/>
  <c r="E53" i="69"/>
  <c r="E51" i="69"/>
  <c r="D133" i="58"/>
  <c r="E6" i="69"/>
  <c r="D56" i="69"/>
  <c r="E47" i="69"/>
  <c r="E21" i="69"/>
  <c r="D21" i="69"/>
  <c r="E33" i="69"/>
  <c r="D10" i="69"/>
  <c r="D47" i="69"/>
  <c r="B70" i="69"/>
  <c r="D43" i="69"/>
  <c r="D49" i="69"/>
  <c r="C180" i="58"/>
  <c r="B180" i="58"/>
  <c r="B121" i="58"/>
  <c r="E131" i="58"/>
  <c r="D131" i="58"/>
  <c r="E130" i="58"/>
  <c r="D130" i="58"/>
  <c r="E129" i="58"/>
  <c r="D129" i="58"/>
  <c r="E128" i="58"/>
  <c r="D128" i="58"/>
  <c r="E127" i="58"/>
  <c r="D127" i="58"/>
  <c r="E126" i="58"/>
  <c r="D126" i="58"/>
  <c r="E125" i="58"/>
  <c r="D125" i="58"/>
  <c r="E124" i="58"/>
  <c r="D124" i="58"/>
  <c r="E123" i="58"/>
  <c r="D123" i="58"/>
  <c r="E122" i="58"/>
  <c r="D122" i="58"/>
  <c r="C121" i="58"/>
  <c r="C109" i="58"/>
  <c r="C192" i="58" s="1"/>
  <c r="B109" i="58"/>
  <c r="B192" i="58" s="1"/>
  <c r="C184" i="58"/>
  <c r="B184" i="58"/>
  <c r="E119" i="58"/>
  <c r="D119" i="58"/>
  <c r="O4" i="62"/>
  <c r="N4" i="62"/>
  <c r="C173" i="58"/>
  <c r="C147" i="58"/>
  <c r="B98" i="58"/>
  <c r="C156" i="58"/>
  <c r="B156" i="58"/>
  <c r="B155" i="58" s="1"/>
  <c r="B147" i="58"/>
  <c r="B149" i="58"/>
  <c r="B145" i="58"/>
  <c r="B173" i="58"/>
  <c r="B178" i="58"/>
  <c r="C185" i="58"/>
  <c r="B185" i="58"/>
  <c r="E111" i="58"/>
  <c r="D111" i="58"/>
  <c r="E148" i="58"/>
  <c r="D148" i="58"/>
  <c r="M4" i="62"/>
  <c r="C98" i="58"/>
  <c r="C179" i="58"/>
  <c r="B179" i="58"/>
  <c r="E118" i="58"/>
  <c r="D118" i="58"/>
  <c r="E107" i="58"/>
  <c r="D107" i="58"/>
  <c r="C7" i="68"/>
  <c r="L4" i="62"/>
  <c r="D19" i="68"/>
  <c r="D18" i="68"/>
  <c r="D17" i="68"/>
  <c r="D16" i="68"/>
  <c r="D15" i="68"/>
  <c r="D14" i="68"/>
  <c r="D13" i="68"/>
  <c r="D12" i="68"/>
  <c r="D11" i="68"/>
  <c r="D10" i="68"/>
  <c r="D9" i="68"/>
  <c r="D8" i="68"/>
  <c r="B7" i="68"/>
  <c r="K4" i="62"/>
  <c r="J4" i="62"/>
  <c r="C175" i="58"/>
  <c r="B175" i="58"/>
  <c r="C182" i="58"/>
  <c r="B182" i="58"/>
  <c r="E106" i="58"/>
  <c r="D106" i="58"/>
  <c r="E117" i="58"/>
  <c r="D117" i="58"/>
  <c r="E19" i="68"/>
  <c r="I4" i="62"/>
  <c r="C176" i="58"/>
  <c r="B176" i="58"/>
  <c r="H4" i="62"/>
  <c r="C174" i="58"/>
  <c r="B174" i="58"/>
  <c r="E116" i="58"/>
  <c r="D116" i="58"/>
  <c r="E105" i="58"/>
  <c r="D105" i="58"/>
  <c r="E14" i="68"/>
  <c r="E13" i="68"/>
  <c r="E8" i="68"/>
  <c r="E70" i="69" l="1"/>
  <c r="D70" i="69"/>
  <c r="D184" i="58"/>
  <c r="D121" i="58"/>
  <c r="E121" i="58"/>
  <c r="E184" i="58"/>
  <c r="D147" i="58"/>
  <c r="E147" i="58"/>
  <c r="D7" i="68"/>
  <c r="E104" i="58"/>
  <c r="D104" i="58"/>
  <c r="E152" i="58" l="1"/>
  <c r="D152" i="58"/>
  <c r="C151" i="58"/>
  <c r="B151" i="58"/>
  <c r="E150" i="58"/>
  <c r="D150" i="58"/>
  <c r="C149" i="58"/>
  <c r="E146" i="58"/>
  <c r="D146" i="58"/>
  <c r="C145" i="58"/>
  <c r="C11" i="58"/>
  <c r="E145" i="58" l="1"/>
  <c r="E151" i="58"/>
  <c r="D151" i="58"/>
  <c r="D149" i="58"/>
  <c r="D145" i="58"/>
  <c r="E149" i="58"/>
  <c r="E115" i="58"/>
  <c r="D115" i="58"/>
  <c r="C178" i="58"/>
  <c r="E114" i="58"/>
  <c r="D114" i="58"/>
  <c r="E113" i="58"/>
  <c r="D113" i="58"/>
  <c r="E7" i="68" l="1"/>
  <c r="E109" i="58"/>
  <c r="C10" i="59"/>
  <c r="E103" i="58"/>
  <c r="D103" i="58"/>
  <c r="E112" i="58"/>
  <c r="D112" i="58"/>
  <c r="D109" i="58" l="1"/>
  <c r="E18" i="68"/>
  <c r="E15" i="68"/>
  <c r="E17" i="68"/>
  <c r="E16" i="68"/>
  <c r="E12" i="68"/>
  <c r="E9" i="68"/>
  <c r="E11" i="68"/>
  <c r="E10" i="68"/>
  <c r="C181" i="58" l="1"/>
  <c r="B181" i="58"/>
  <c r="E101" i="58"/>
  <c r="D101" i="58"/>
  <c r="D110" i="58"/>
  <c r="E110" i="58"/>
  <c r="H1" i="62" l="1"/>
  <c r="E5" i="59" l="1"/>
  <c r="E4" i="59"/>
  <c r="E6" i="59" l="1"/>
  <c r="C183" i="58" l="1"/>
  <c r="C191" i="58" s="1"/>
  <c r="B183" i="58"/>
  <c r="B29" i="59"/>
  <c r="D168" i="58"/>
  <c r="E169" i="58"/>
  <c r="E159" i="58"/>
  <c r="E160" i="58"/>
  <c r="E161" i="58"/>
  <c r="E162" i="58"/>
  <c r="E163" i="58"/>
  <c r="E164" i="58"/>
  <c r="E165" i="58"/>
  <c r="E166" i="58"/>
  <c r="E167" i="58"/>
  <c r="E168" i="58"/>
  <c r="E158" i="58"/>
  <c r="D167" i="58"/>
  <c r="D166" i="58"/>
  <c r="D165" i="58"/>
  <c r="D164" i="58"/>
  <c r="E102" i="58"/>
  <c r="D102" i="58"/>
  <c r="E100" i="58"/>
  <c r="D100" i="58"/>
  <c r="D163" i="58"/>
  <c r="B73" i="58" l="1"/>
  <c r="D175" i="58" l="1"/>
  <c r="D176" i="58"/>
  <c r="D177" i="58"/>
  <c r="D178" i="58"/>
  <c r="D179" i="58"/>
  <c r="D180" i="58"/>
  <c r="D183" i="58"/>
  <c r="D186" i="58"/>
  <c r="D187" i="58"/>
  <c r="D188" i="58"/>
  <c r="D189" i="58"/>
  <c r="B14" i="59"/>
  <c r="D11" i="59"/>
  <c r="E11" i="59"/>
  <c r="C171" i="58"/>
  <c r="B171" i="58"/>
  <c r="D190" i="58"/>
  <c r="E190" i="58"/>
  <c r="E189" i="58"/>
  <c r="E188" i="58"/>
  <c r="E187" i="58"/>
  <c r="E186" i="58"/>
  <c r="E183" i="58"/>
  <c r="E180" i="58"/>
  <c r="E178" i="58"/>
  <c r="E177" i="58"/>
  <c r="E176" i="58"/>
  <c r="E185" i="58" l="1"/>
  <c r="D173" i="58"/>
  <c r="D174" i="58"/>
  <c r="D181" i="58"/>
  <c r="D182" i="58"/>
  <c r="D185" i="58"/>
  <c r="E181" i="58"/>
  <c r="E174" i="58"/>
  <c r="C65" i="58"/>
  <c r="E99" i="58"/>
  <c r="D99" i="58"/>
  <c r="D161" i="58"/>
  <c r="B89" i="58"/>
  <c r="C89" i="58"/>
  <c r="D36" i="58"/>
  <c r="D37" i="58"/>
  <c r="D160" i="58" l="1"/>
  <c r="B193" i="58" l="1"/>
  <c r="E156" i="58"/>
  <c r="D156" i="58"/>
  <c r="D159" i="58" l="1"/>
  <c r="D169" i="58"/>
  <c r="D162" i="58"/>
  <c r="B30" i="58"/>
  <c r="B15" i="58"/>
  <c r="B11" i="58"/>
  <c r="D158" i="58"/>
  <c r="E157" i="58"/>
  <c r="D157" i="58"/>
  <c r="G4" i="62"/>
  <c r="R1" i="62"/>
  <c r="C155" i="58" l="1"/>
  <c r="C193" i="58" l="1"/>
  <c r="E155" i="58"/>
  <c r="D155" i="58"/>
  <c r="D98" i="58" l="1"/>
  <c r="E98" i="58"/>
  <c r="B52" i="58"/>
  <c r="B197" i="58" s="1"/>
  <c r="C29" i="59" l="1"/>
  <c r="C73" i="58"/>
  <c r="I1" i="62" l="1"/>
  <c r="J1" i="62"/>
  <c r="K1" i="62"/>
  <c r="L1" i="62"/>
  <c r="M1" i="62"/>
  <c r="N1" i="62"/>
  <c r="O1" i="62"/>
  <c r="P1" i="62"/>
  <c r="Q1" i="62"/>
  <c r="G1" i="62"/>
  <c r="C48" i="58" l="1"/>
  <c r="C15" i="58" l="1"/>
  <c r="I7" i="58" s="1"/>
  <c r="E179" i="58" l="1"/>
  <c r="E44" i="59"/>
  <c r="B57" i="58" l="1"/>
  <c r="C77" i="58" l="1"/>
  <c r="B77" i="58"/>
  <c r="E64" i="59" l="1"/>
  <c r="D64" i="59"/>
  <c r="D21" i="59" l="1"/>
  <c r="E21" i="59"/>
  <c r="C14" i="59"/>
  <c r="C212" i="58"/>
  <c r="B212" i="58"/>
  <c r="E24" i="58"/>
  <c r="D24" i="58"/>
  <c r="D14" i="59" l="1"/>
  <c r="E14" i="59"/>
  <c r="E212" i="58"/>
  <c r="E15" i="58"/>
  <c r="D212" i="58" l="1"/>
  <c r="E24" i="59"/>
  <c r="D24" i="59"/>
  <c r="B211" i="58"/>
  <c r="C211" i="58"/>
  <c r="E23" i="58"/>
  <c r="D23" i="58"/>
  <c r="E211" i="58" l="1"/>
  <c r="D15" i="58"/>
  <c r="E28" i="59" l="1"/>
  <c r="D28" i="59"/>
  <c r="E22" i="58"/>
  <c r="D22" i="58"/>
  <c r="B50" i="59" l="1"/>
  <c r="E15" i="59"/>
  <c r="D15" i="59"/>
  <c r="B10" i="59"/>
  <c r="B210" i="58"/>
  <c r="C210" i="58"/>
  <c r="E26" i="58"/>
  <c r="D26" i="58"/>
  <c r="E13" i="58"/>
  <c r="D13" i="58"/>
  <c r="E182" i="58" l="1"/>
  <c r="D10" i="59"/>
  <c r="E210" i="58"/>
  <c r="D20" i="59"/>
  <c r="E20" i="59"/>
  <c r="D210" i="58"/>
  <c r="D211" i="58"/>
  <c r="C30" i="58"/>
  <c r="E20" i="58"/>
  <c r="D20" i="58"/>
  <c r="E173" i="58" l="1"/>
  <c r="D54" i="59"/>
  <c r="E54" i="59"/>
  <c r="D59" i="59"/>
  <c r="E59" i="59"/>
  <c r="D55" i="59"/>
  <c r="E55" i="59"/>
  <c r="D58" i="59"/>
  <c r="E58" i="59"/>
  <c r="D53" i="59"/>
  <c r="E53" i="59"/>
  <c r="D51" i="59"/>
  <c r="E51" i="59"/>
  <c r="D57" i="59"/>
  <c r="E57" i="59"/>
  <c r="D60" i="59"/>
  <c r="E60" i="59"/>
  <c r="D56" i="59"/>
  <c r="E56" i="59"/>
  <c r="D52" i="59"/>
  <c r="E52" i="59"/>
  <c r="D61" i="59"/>
  <c r="E61" i="59"/>
  <c r="E19" i="59"/>
  <c r="D19" i="59"/>
  <c r="B209" i="58" l="1"/>
  <c r="C209" i="58"/>
  <c r="E21" i="58"/>
  <c r="D21" i="58"/>
  <c r="E209" i="58" l="1"/>
  <c r="D209" i="58"/>
  <c r="E39" i="59"/>
  <c r="D39" i="59"/>
  <c r="D29" i="59" l="1"/>
  <c r="E37" i="58"/>
  <c r="E18" i="59" l="1"/>
  <c r="C208" i="58" l="1"/>
  <c r="B208" i="58"/>
  <c r="E208" i="58" l="1"/>
  <c r="D208" i="58"/>
  <c r="E14" i="58" l="1"/>
  <c r="E12" i="58"/>
  <c r="E32" i="58"/>
  <c r="E33" i="58"/>
  <c r="E34" i="58"/>
  <c r="E35" i="58"/>
  <c r="E36" i="58"/>
  <c r="E38" i="58"/>
  <c r="E39" i="58"/>
  <c r="E40" i="58"/>
  <c r="E41" i="58"/>
  <c r="E42" i="58"/>
  <c r="E31" i="58"/>
  <c r="E17" i="58"/>
  <c r="E18" i="58"/>
  <c r="E19" i="58"/>
  <c r="E25" i="58"/>
  <c r="E27" i="58"/>
  <c r="E28" i="58"/>
  <c r="E29" i="58"/>
  <c r="E16" i="58"/>
  <c r="E35" i="59" l="1"/>
  <c r="D35" i="59"/>
  <c r="B213" i="58" l="1"/>
  <c r="C213" i="58"/>
  <c r="D38" i="58"/>
  <c r="E213" i="58" l="1"/>
  <c r="D213" i="58"/>
  <c r="E46" i="59" l="1"/>
  <c r="E48" i="59"/>
  <c r="E40" i="59"/>
  <c r="E33" i="59"/>
  <c r="E32" i="59"/>
  <c r="E38" i="59"/>
  <c r="E41" i="59"/>
  <c r="E37" i="59"/>
  <c r="E30" i="59"/>
  <c r="E36" i="59"/>
  <c r="E34" i="59"/>
  <c r="E31" i="59"/>
  <c r="E13" i="59"/>
  <c r="E12" i="59"/>
  <c r="E16" i="59"/>
  <c r="E17" i="59"/>
  <c r="E26" i="59"/>
  <c r="E25" i="59"/>
  <c r="E22" i="59"/>
  <c r="E27" i="59"/>
  <c r="D27" i="59"/>
  <c r="D28" i="58"/>
  <c r="D44" i="59" l="1"/>
  <c r="C50" i="59" l="1"/>
  <c r="E50" i="59" l="1"/>
  <c r="D50" i="59"/>
  <c r="D45" i="58"/>
  <c r="E45" i="58"/>
  <c r="E23" i="59" l="1"/>
  <c r="D22" i="59"/>
  <c r="D26" i="59"/>
  <c r="D19" i="58" l="1"/>
  <c r="D25" i="58"/>
  <c r="E72" i="58"/>
  <c r="E49" i="58" l="1"/>
  <c r="B43" i="59"/>
  <c r="C43" i="59"/>
  <c r="D37" i="59"/>
  <c r="C64" i="59"/>
  <c r="B64" i="59"/>
  <c r="D48" i="59"/>
  <c r="C47" i="59"/>
  <c r="B47" i="59"/>
  <c r="D46" i="59"/>
  <c r="C45" i="59"/>
  <c r="B45" i="59"/>
  <c r="D30" i="59"/>
  <c r="D36" i="59"/>
  <c r="D32" i="59"/>
  <c r="D38" i="59"/>
  <c r="D34" i="59"/>
  <c r="D40" i="59"/>
  <c r="D33" i="59"/>
  <c r="D31" i="59"/>
  <c r="D41" i="59"/>
  <c r="D23" i="59"/>
  <c r="D25" i="59"/>
  <c r="D16" i="59"/>
  <c r="D18" i="59"/>
  <c r="D17" i="59"/>
  <c r="D13" i="59"/>
  <c r="D12" i="59"/>
  <c r="B44" i="58"/>
  <c r="H8" i="58" s="1"/>
  <c r="C44" i="58"/>
  <c r="I8" i="58" s="1"/>
  <c r="C195" i="58"/>
  <c r="B195" i="58"/>
  <c r="E96" i="58"/>
  <c r="D96" i="58"/>
  <c r="E95" i="58"/>
  <c r="D95" i="58"/>
  <c r="E94" i="58"/>
  <c r="D94" i="58"/>
  <c r="C93" i="58"/>
  <c r="C207" i="58" s="1"/>
  <c r="B93" i="58"/>
  <c r="B207" i="58" s="1"/>
  <c r="E92" i="58"/>
  <c r="D92" i="58"/>
  <c r="E91" i="58"/>
  <c r="D91" i="58"/>
  <c r="E90" i="58"/>
  <c r="D90" i="58"/>
  <c r="C206" i="58"/>
  <c r="B206" i="58"/>
  <c r="E88" i="58"/>
  <c r="D88" i="58"/>
  <c r="E87" i="58"/>
  <c r="D87" i="58"/>
  <c r="E86" i="58"/>
  <c r="D86" i="58"/>
  <c r="C85" i="58"/>
  <c r="C205" i="58" s="1"/>
  <c r="B85" i="58"/>
  <c r="B205" i="58" s="1"/>
  <c r="E84" i="58"/>
  <c r="D84" i="58"/>
  <c r="E83" i="58"/>
  <c r="D83" i="58"/>
  <c r="E82" i="58"/>
  <c r="D82" i="58"/>
  <c r="C81" i="58"/>
  <c r="C200" i="58" s="1"/>
  <c r="B81" i="58"/>
  <c r="B200" i="58" s="1"/>
  <c r="E80" i="58"/>
  <c r="D80" i="58"/>
  <c r="E79" i="58"/>
  <c r="D79" i="58"/>
  <c r="E78" i="58"/>
  <c r="D78" i="58"/>
  <c r="C203" i="58"/>
  <c r="B203" i="58"/>
  <c r="E76" i="58"/>
  <c r="D76" i="58"/>
  <c r="E75" i="58"/>
  <c r="D75" i="58"/>
  <c r="E74" i="58"/>
  <c r="D74" i="58"/>
  <c r="C199" i="58"/>
  <c r="B199" i="58"/>
  <c r="D72" i="58"/>
  <c r="E71" i="58"/>
  <c r="D71" i="58"/>
  <c r="E70" i="58"/>
  <c r="D70" i="58"/>
  <c r="C69" i="58"/>
  <c r="B69" i="58"/>
  <c r="E68" i="58"/>
  <c r="D68" i="58"/>
  <c r="E67" i="58"/>
  <c r="D67" i="58"/>
  <c r="E66" i="58"/>
  <c r="D66" i="58"/>
  <c r="B65" i="58"/>
  <c r="E64" i="58"/>
  <c r="D64" i="58"/>
  <c r="E63" i="58"/>
  <c r="D63" i="58"/>
  <c r="E62" i="58"/>
  <c r="D62" i="58"/>
  <c r="C61" i="58"/>
  <c r="C204" i="58" s="1"/>
  <c r="B61" i="58"/>
  <c r="E60" i="58"/>
  <c r="D60" i="58"/>
  <c r="E59" i="58"/>
  <c r="D59" i="58"/>
  <c r="E58" i="58"/>
  <c r="D58" i="58"/>
  <c r="C57" i="58"/>
  <c r="C202" i="58" s="1"/>
  <c r="B202" i="58"/>
  <c r="E56" i="58"/>
  <c r="D56" i="58"/>
  <c r="E55" i="58"/>
  <c r="D55" i="58"/>
  <c r="E54" i="58"/>
  <c r="D54" i="58"/>
  <c r="E53" i="58"/>
  <c r="D53" i="58"/>
  <c r="C52" i="58"/>
  <c r="E47" i="58"/>
  <c r="D47" i="58"/>
  <c r="C46" i="58"/>
  <c r="I6" i="58" s="1"/>
  <c r="B46" i="58"/>
  <c r="H6" i="58" s="1"/>
  <c r="D42" i="58"/>
  <c r="D41" i="58"/>
  <c r="D40" i="58"/>
  <c r="D39" i="58"/>
  <c r="D35" i="58"/>
  <c r="D34" i="58"/>
  <c r="D33" i="58"/>
  <c r="D32" i="58"/>
  <c r="D31" i="58"/>
  <c r="D29" i="58"/>
  <c r="D27" i="58"/>
  <c r="D18" i="58"/>
  <c r="D17" i="58"/>
  <c r="D16" i="58"/>
  <c r="D14" i="58"/>
  <c r="D12" i="58"/>
  <c r="E9" i="58"/>
  <c r="E8" i="58"/>
  <c r="E7" i="58"/>
  <c r="E6" i="58"/>
  <c r="C62" i="59" l="1"/>
  <c r="B62" i="59"/>
  <c r="B198" i="58"/>
  <c r="D65" i="58"/>
  <c r="B201" i="58"/>
  <c r="B51" i="58"/>
  <c r="C201" i="58"/>
  <c r="C51" i="58"/>
  <c r="C198" i="58"/>
  <c r="B204" i="58"/>
  <c r="E204" i="58" s="1"/>
  <c r="C197" i="58"/>
  <c r="E207" i="58"/>
  <c r="E206" i="58"/>
  <c r="E199" i="58"/>
  <c r="E200" i="58"/>
  <c r="E203" i="58"/>
  <c r="E205" i="58"/>
  <c r="E202" i="58"/>
  <c r="D200" i="58"/>
  <c r="D199" i="58"/>
  <c r="D206" i="58"/>
  <c r="D202" i="58"/>
  <c r="D203" i="58"/>
  <c r="D207" i="58"/>
  <c r="D205" i="58"/>
  <c r="D47" i="59"/>
  <c r="E44" i="58"/>
  <c r="D43" i="59"/>
  <c r="D57" i="58"/>
  <c r="D11" i="58"/>
  <c r="D46" i="58"/>
  <c r="E10" i="59"/>
  <c r="E85" i="58"/>
  <c r="E69" i="58"/>
  <c r="D85" i="58"/>
  <c r="E47" i="59"/>
  <c r="E43" i="59"/>
  <c r="D61" i="58"/>
  <c r="E45" i="59"/>
  <c r="D45" i="59"/>
  <c r="E29" i="59"/>
  <c r="D69" i="58"/>
  <c r="E46" i="58"/>
  <c r="E57" i="58"/>
  <c r="E11" i="58"/>
  <c r="D93" i="58"/>
  <c r="D52" i="58"/>
  <c r="E52" i="58"/>
  <c r="D44" i="58"/>
  <c r="E77" i="58"/>
  <c r="D73" i="58"/>
  <c r="D81" i="58"/>
  <c r="E81" i="58"/>
  <c r="D30" i="58"/>
  <c r="D89" i="58"/>
  <c r="E30" i="58"/>
  <c r="E93" i="58"/>
  <c r="E73" i="58"/>
  <c r="D49" i="58"/>
  <c r="E65" i="58"/>
  <c r="E61" i="58"/>
  <c r="D77" i="58"/>
  <c r="B48" i="58"/>
  <c r="H7" i="58" s="1"/>
  <c r="E89" i="58"/>
  <c r="C219" i="58" l="1"/>
  <c r="C215" i="58"/>
  <c r="B215" i="58"/>
  <c r="B214" i="58"/>
  <c r="B219" i="58"/>
  <c r="D198" i="58"/>
  <c r="E198" i="58"/>
  <c r="D204" i="58"/>
  <c r="E48" i="58"/>
  <c r="E197" i="58"/>
  <c r="C214" i="58"/>
  <c r="D197" i="58"/>
  <c r="E201" i="58"/>
  <c r="D201" i="58"/>
  <c r="D62" i="59"/>
  <c r="E62" i="59"/>
  <c r="D51" i="58"/>
  <c r="E51" i="58"/>
  <c r="D48" i="58"/>
  <c r="C216" i="58" l="1"/>
  <c r="B216" i="58"/>
  <c r="E219" i="58"/>
  <c r="E175" i="58"/>
  <c r="D219" i="58"/>
  <c r="E214" i="58"/>
  <c r="D214" i="58"/>
  <c r="E191" i="58" l="1"/>
  <c r="D191" i="58"/>
</calcChain>
</file>

<file path=xl/sharedStrings.xml><?xml version="1.0" encoding="utf-8"?>
<sst xmlns="http://schemas.openxmlformats.org/spreadsheetml/2006/main" count="475" uniqueCount="247">
  <si>
    <t>-</t>
  </si>
  <si>
    <t>FM TP</t>
  </si>
  <si>
    <t>Ministrija/Fonds</t>
  </si>
  <si>
    <t>Gada plāns</t>
  </si>
  <si>
    <t>5=4/3</t>
  </si>
  <si>
    <t>6=3-4</t>
  </si>
  <si>
    <t>KF 2004.-2006. izdevumi kopā</t>
  </si>
  <si>
    <t>FM KF 2004.-2006.</t>
  </si>
  <si>
    <t>SM KF 2004.-2006.</t>
  </si>
  <si>
    <t>VARAM KF 2004.-2006.</t>
  </si>
  <si>
    <t>EM TP</t>
  </si>
  <si>
    <t>LM TP</t>
  </si>
  <si>
    <t>SM TP</t>
  </si>
  <si>
    <t>VARAM TP</t>
  </si>
  <si>
    <t>KM TP</t>
  </si>
  <si>
    <t>IZM TP</t>
  </si>
  <si>
    <t>Ministrija</t>
  </si>
  <si>
    <t>kopā</t>
  </si>
  <si>
    <t>SIF TP</t>
  </si>
  <si>
    <t>Izpilde pret pārskata perioda plānu, %</t>
  </si>
  <si>
    <t>Izpilde pret gada plānu, %</t>
  </si>
  <si>
    <t>Pārskata perioda izpilde</t>
  </si>
  <si>
    <t>KF 2014.-2020.izdevumi kopā</t>
  </si>
  <si>
    <t>ERAF 2014.-2020.izdevumi kopā</t>
  </si>
  <si>
    <t>ESF 2014.-2020.izdevumi kopā</t>
  </si>
  <si>
    <t>IZM ESF 2014.-2020.</t>
  </si>
  <si>
    <t>SM KF 2014.-2020.</t>
  </si>
  <si>
    <t>SM ERAF 2014.-2020.</t>
  </si>
  <si>
    <t>LM ESF 2014.-2020.</t>
  </si>
  <si>
    <t>FM ERAF 2014.-2020.</t>
  </si>
  <si>
    <t>VARAM ESF 2014.-2020.</t>
  </si>
  <si>
    <t>2014-2020 ERAF, KF, ESF izdevumi kopā</t>
  </si>
  <si>
    <t>MK ESF 2014.-2020.</t>
  </si>
  <si>
    <t>EM ERAF 2014.-2020.</t>
  </si>
  <si>
    <t>EM ESF 2014.-2020.</t>
  </si>
  <si>
    <t>FM KF 2014.-2020.</t>
  </si>
  <si>
    <t>FM ESF 2014.-2020.</t>
  </si>
  <si>
    <t>IZM ERAF 2014.-2020.</t>
  </si>
  <si>
    <t>LM ERAF 2014.-2020.</t>
  </si>
  <si>
    <t>VARAM KF 2014.-2020.</t>
  </si>
  <si>
    <t>VARAM ERAF 2014.-2020.</t>
  </si>
  <si>
    <t xml:space="preserve">1.mērķa 2014.-2020.gada plānošanas perioda ES struktūrfondu un Kohēzijas fonda  izdevumu plāna izpilde ministriju dalījumā </t>
  </si>
  <si>
    <t>EM 2014.-2020.</t>
  </si>
  <si>
    <t>VARAM 2014.-2020.</t>
  </si>
  <si>
    <t>FM 2014.-2020.</t>
  </si>
  <si>
    <t>IZM 2014.-2020.</t>
  </si>
  <si>
    <t>Prokuratūra 2014.-2020.</t>
  </si>
  <si>
    <t>ĀM 2014.-2020.</t>
  </si>
  <si>
    <t>SIF 2014.-2020.</t>
  </si>
  <si>
    <t>SM 2014.-2020.</t>
  </si>
  <si>
    <t>MK 2014.-2020.</t>
  </si>
  <si>
    <t>KM 2014.-2020.</t>
  </si>
  <si>
    <t>TM 2014.-2020.</t>
  </si>
  <si>
    <t>ZM 2014.-2020.</t>
  </si>
  <si>
    <t>Valsts kontrole 2014.-2020.</t>
  </si>
  <si>
    <t>IeM 2014.-2020.</t>
  </si>
  <si>
    <t>AiM 2014.-2020.</t>
  </si>
  <si>
    <t>LM 2014.-2020.</t>
  </si>
  <si>
    <t>KOPĀ:</t>
  </si>
  <si>
    <t>2014.2020. budžeta izdevumi valsts budžeta finansētu iestāžu īstenotajiem projektiem</t>
  </si>
  <si>
    <t>TM ESF 2014.-2020.</t>
  </si>
  <si>
    <t>SIF ESF 2014.-2020.</t>
  </si>
  <si>
    <t>IeM ESF 2014.2020.</t>
  </si>
  <si>
    <t>2014.2020. budžeta izdevumi (atmaksas) valsts budžeta nefinansētu iestāžu/uzņēmumu/organizāciju īstenotajiem projektiem</t>
  </si>
  <si>
    <t>Tehniskā palīdzība 2014.-2020.</t>
  </si>
  <si>
    <t>Tehniskā palīdzība 2014.-2020. kopā</t>
  </si>
  <si>
    <t>FM TP KF</t>
  </si>
  <si>
    <t>FM TP ERAF</t>
  </si>
  <si>
    <t>FM TP ESF</t>
  </si>
  <si>
    <t>FM TP ITI pašvaldībām</t>
  </si>
  <si>
    <t>IZM TP KF</t>
  </si>
  <si>
    <t>IZM TP ERAF</t>
  </si>
  <si>
    <t>IZM TP ESF</t>
  </si>
  <si>
    <t>VARAM TP KF</t>
  </si>
  <si>
    <t>VARAM TP ERAF</t>
  </si>
  <si>
    <t>VARAM TP ESF</t>
  </si>
  <si>
    <t>EM TP KF</t>
  </si>
  <si>
    <t>EM TP ERAF</t>
  </si>
  <si>
    <t>EM TP ESF</t>
  </si>
  <si>
    <t>SM TP KF</t>
  </si>
  <si>
    <t>SM TP ERAF</t>
  </si>
  <si>
    <t>SM TP ESF</t>
  </si>
  <si>
    <t>MK TP</t>
  </si>
  <si>
    <t>MK TP KF</t>
  </si>
  <si>
    <t>MK TP ERAF</t>
  </si>
  <si>
    <t>MK TP ESF</t>
  </si>
  <si>
    <t>KM TP KF</t>
  </si>
  <si>
    <t>KM TP ERAF</t>
  </si>
  <si>
    <t>KM TP ESF</t>
  </si>
  <si>
    <t>VeM TP KF</t>
  </si>
  <si>
    <t>VeM TP ERAF</t>
  </si>
  <si>
    <t>VeM TP ESF</t>
  </si>
  <si>
    <t>LM TP KF</t>
  </si>
  <si>
    <t>LM TP ERAF</t>
  </si>
  <si>
    <t>LM TP ESF</t>
  </si>
  <si>
    <t>TM TP</t>
  </si>
  <si>
    <t>TM TP KF</t>
  </si>
  <si>
    <t>TM TP ERAF</t>
  </si>
  <si>
    <t>TM TP ESF</t>
  </si>
  <si>
    <t>SIF TP KF</t>
  </si>
  <si>
    <t>SIF TP ERAF</t>
  </si>
  <si>
    <t>SIF TP ESF</t>
  </si>
  <si>
    <t>Valsts kontrole ESF 2014.-2020.</t>
  </si>
  <si>
    <t>TM ERAF 2014.-2020.</t>
  </si>
  <si>
    <t>KM ERAF 2014.-2020.</t>
  </si>
  <si>
    <t>(-) 7131
(-) 9141
(+) 18131</t>
  </si>
  <si>
    <t>VM ERAF 2014.-2020.</t>
  </si>
  <si>
    <t>ĀM ESF 2014.-2020.</t>
  </si>
  <si>
    <t>VM ESF 2014.-2020.</t>
  </si>
  <si>
    <t>KM ESF 2014.-2020.</t>
  </si>
  <si>
    <t>2014.2020. budžeta izdevumi (atmaksas) valsts centrālā budžeta nefinansētu iestāžu/uzņēmumu/organizāciju īstenotajiem projektiem</t>
  </si>
  <si>
    <t>ZM ERAF 2014.-2020.</t>
  </si>
  <si>
    <t>TM</t>
  </si>
  <si>
    <t>IzM</t>
  </si>
  <si>
    <t>Prokuratūra ERAF 2014.2020.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</si>
  <si>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</si>
  <si>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</si>
  <si>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</si>
  <si>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</si>
  <si>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</si>
  <si>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</si>
  <si>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</si>
  <si>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</si>
  <si>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</si>
  <si>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</si>
  <si>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</si>
  <si>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</si>
  <si>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Gada plāna atlikums</t>
  </si>
  <si>
    <t>IeM ERAF 2014.-2020.</t>
  </si>
  <si>
    <t>MK ERAF 2014.-2020.</t>
  </si>
  <si>
    <t>4=3/2</t>
  </si>
  <si>
    <t>5=2-3</t>
  </si>
  <si>
    <t>EM (LIAA)</t>
  </si>
  <si>
    <r>
      <t xml:space="preserve">Valsts budžeta izdevumu plāna izpilde 20XX.gadā ES struktūrfondu un Kohēzijas fonda ietvaros, </t>
    </r>
    <r>
      <rPr>
        <b/>
        <i/>
        <sz val="14"/>
        <rFont val="Calibri"/>
        <family val="2"/>
        <charset val="186"/>
        <scheme val="minor"/>
      </rPr>
      <t>euro*</t>
    </r>
  </si>
  <si>
    <r>
      <t xml:space="preserve">2014.-2020.gada plānošanas perioda ES struktūrfondu un Kohēzijas fonda  izdevumu plāna izpilde ministriju dalījumā, </t>
    </r>
    <r>
      <rPr>
        <b/>
        <i/>
        <sz val="16"/>
        <color theme="1"/>
        <rFont val="Calibri"/>
        <family val="2"/>
        <charset val="186"/>
        <scheme val="minor"/>
      </rPr>
      <t>euro</t>
    </r>
  </si>
  <si>
    <t>AiM ERAF 2014.-2020.</t>
  </si>
  <si>
    <t>ESF</t>
  </si>
  <si>
    <t>ERAF</t>
  </si>
  <si>
    <t>KF</t>
  </si>
  <si>
    <t>Ikmēneša budžeta izdevumi</t>
  </si>
  <si>
    <t>VM TP</t>
  </si>
  <si>
    <t>VM 2014.-2020.</t>
  </si>
  <si>
    <t>FM*</t>
  </si>
  <si>
    <t>Saīsinājumi:</t>
  </si>
  <si>
    <t>TP - Tehniskā palīdzība</t>
  </si>
  <si>
    <t>DSF - Divpusējās sadarbības fonds</t>
  </si>
  <si>
    <t>KM****</t>
  </si>
  <si>
    <t>ZM**</t>
  </si>
  <si>
    <t>VARAM</t>
  </si>
  <si>
    <t>IeM</t>
  </si>
  <si>
    <t>***INP zem IEM prog.</t>
  </si>
  <si>
    <t>INP - iepriekš noteikts projekts</t>
  </si>
  <si>
    <t>*TP, 2 INP (VID), DSF iniciatīvas (NVO)</t>
  </si>
  <si>
    <t>**INP zem VARAM prog.</t>
  </si>
  <si>
    <t>LM***</t>
  </si>
  <si>
    <t>Tehniskā palīdzība 2021.-2027.</t>
  </si>
  <si>
    <t>FM TP ERAF, ESF+,KF, TPF</t>
  </si>
  <si>
    <t>Tehniskā palīdzība 2021.-2027. kopā</t>
  </si>
  <si>
    <t>2021-2027 ERAF, ESF+, KF, TPF izdevumi kopā</t>
  </si>
  <si>
    <t>TP 21-27</t>
  </si>
  <si>
    <t>TM TP ERAF, ESF+,KF, TPF</t>
  </si>
  <si>
    <t>2021.2027. budžeta izdevumi valsts budžeta finansētu iestāžu īstenotajiem projektiem</t>
  </si>
  <si>
    <t>IeM TP ERAF, ESF+,KF, TPF</t>
  </si>
  <si>
    <t>EM TP ERAF, ESF+,KF, TPF</t>
  </si>
  <si>
    <t>LM TP ERAF, ESF+,KF, TPF</t>
  </si>
  <si>
    <t>ESF+ 2021.-2027.izdevumi kopā</t>
  </si>
  <si>
    <t>2014-2020 un 2021-2027 ERAF, KF, ESF, ESF+, TPF izdevumi kopā</t>
  </si>
  <si>
    <t>FM 2021.-2027.</t>
  </si>
  <si>
    <t>EM 2021.-2027.</t>
  </si>
  <si>
    <t>TM 2021.-2027.</t>
  </si>
  <si>
    <t>IeM 2021.-2027.</t>
  </si>
  <si>
    <t>LM 2021.-2027.</t>
  </si>
  <si>
    <r>
      <t xml:space="preserve">2021.-2027.gada plānošanas perioda ES struktūrfondu un Kohēzijas fonda  izdevumu plāna izpilde ministriju dalījumā, </t>
    </r>
    <r>
      <rPr>
        <b/>
        <i/>
        <sz val="16"/>
        <color theme="1"/>
        <rFont val="Calibri"/>
        <family val="2"/>
        <charset val="186"/>
        <scheme val="minor"/>
      </rPr>
      <t>euro</t>
    </r>
  </si>
  <si>
    <t xml:space="preserve">1.mērķa 2021.-2027. gada plānošanas perioda ES struktūrfondu un Kohēzijas fonda  izdevumu plāna izpilde ministriju dalījumā </t>
  </si>
  <si>
    <t>MK 2021.-2027.</t>
  </si>
  <si>
    <t>VM 2021.-2027.</t>
  </si>
  <si>
    <t>SM 2021.-2027.</t>
  </si>
  <si>
    <t>IZM 2021.-2027.</t>
  </si>
  <si>
    <t>KM 2021.-2027.</t>
  </si>
  <si>
    <t>VARAM 2021.-2027.</t>
  </si>
  <si>
    <t>SIF 2021.-2027.</t>
  </si>
  <si>
    <t>Valsts kontrole 2021.-2027.</t>
  </si>
  <si>
    <t>ZM 2021.-2027.</t>
  </si>
  <si>
    <t>Prokuratūra 2021.-2027.</t>
  </si>
  <si>
    <t>AiM 2021.-2027.</t>
  </si>
  <si>
    <t>ĀM 2021.-2027.</t>
  </si>
  <si>
    <t>VM***</t>
  </si>
  <si>
    <t>IZM ESF+ 2021.-2027.</t>
  </si>
  <si>
    <t>LM ESF+ 2021.-2027.</t>
  </si>
  <si>
    <t>MK TP ERAF, ESF+,KF, TPF</t>
  </si>
  <si>
    <t>SIF ESF+ 2021.-2027.</t>
  </si>
  <si>
    <t>FM ESF+ 2021.-2027.</t>
  </si>
  <si>
    <t>IZM TP ERAF, ESF+,KF, TPF</t>
  </si>
  <si>
    <t>SM TP ERAF, ESF+,KF, TPF</t>
  </si>
  <si>
    <t>VARAM TP ERAF, ESF+,KF, TPF</t>
  </si>
  <si>
    <t>KM TP ERAF, ESF+,KF, TPF</t>
  </si>
  <si>
    <t>VM TP ERAF, ESF+,KF, TPF</t>
  </si>
  <si>
    <r>
      <t xml:space="preserve">Budžeta izpilde, kumulatīvi, milj. </t>
    </r>
    <r>
      <rPr>
        <i/>
        <sz val="11"/>
        <color theme="1"/>
        <rFont val="Calibri"/>
        <family val="2"/>
        <charset val="186"/>
        <scheme val="minor"/>
      </rPr>
      <t>euro</t>
    </r>
  </si>
  <si>
    <t>****DSF inic. (LNKMP), VARAM progr. nac.partneris</t>
  </si>
  <si>
    <t>*Atbilstoši likumam "Par valsts budžetu 2023. gadam un budžeta ietvaru 2023., 2024. un 2025. gadam"</t>
  </si>
  <si>
    <r>
      <t xml:space="preserve">ES struktūrfondu un Kohēzijas fonda valsts budžeta izdevumu plāna izpilde 2023.gadā, </t>
    </r>
    <r>
      <rPr>
        <b/>
        <i/>
        <sz val="16"/>
        <rFont val="Calibri"/>
        <family val="2"/>
        <charset val="186"/>
        <scheme val="minor"/>
      </rPr>
      <t>euro</t>
    </r>
  </si>
  <si>
    <t>** 80.00.00. budžeta programmas "Nesadalītais finansējums Eiropas Savienības politiku instrumentu un pārējās ārvalstu finanšu palīdzības līdzfinansēto projektu un pasākumu īstenošanai"</t>
  </si>
  <si>
    <r>
      <t xml:space="preserve">Budžeta likumā* 2023. gadam notektais līdzekļu apjoms (milj. </t>
    </r>
    <r>
      <rPr>
        <b/>
        <i/>
        <sz val="15"/>
        <color theme="1"/>
        <rFont val="Calibri"/>
        <family val="2"/>
        <charset val="186"/>
        <scheme val="minor"/>
      </rPr>
      <t>euro</t>
    </r>
    <r>
      <rPr>
        <b/>
        <sz val="15"/>
        <color theme="1"/>
        <rFont val="Calibri"/>
        <family val="2"/>
        <charset val="186"/>
        <scheme val="minor"/>
      </rPr>
      <t>) -</t>
    </r>
  </si>
  <si>
    <r>
      <t xml:space="preserve">Vēl pieejamais finansējums 80.00.00 budžeta apakšprogrammā** (milj. </t>
    </r>
    <r>
      <rPr>
        <b/>
        <i/>
        <sz val="15"/>
        <rFont val="Calibri"/>
        <family val="2"/>
        <charset val="186"/>
        <scheme val="minor"/>
      </rPr>
      <t>euro) -</t>
    </r>
  </si>
  <si>
    <t>21-27</t>
  </si>
  <si>
    <t>KNAB***</t>
  </si>
  <si>
    <t>KEM**</t>
  </si>
  <si>
    <t>IZM ERAF 2021.-2027.</t>
  </si>
  <si>
    <t>ERAF 2021.-2027.izdevumi kopā</t>
  </si>
  <si>
    <t>VARAM ERAF 2021.-2027.</t>
  </si>
  <si>
    <t>MK ESF+ 2021.-2027.</t>
  </si>
  <si>
    <t>EM ERAF 2021.-2027.</t>
  </si>
  <si>
    <t>VM ERAF 2021.-2027.</t>
  </si>
  <si>
    <t>Sagatavots 11.01.2024.</t>
  </si>
  <si>
    <t>FM ERAF 2021.-2027.</t>
  </si>
  <si>
    <t>EM KF 2014.-2020.</t>
  </si>
  <si>
    <t>2021.2027. budžeta izdevumi (atmaksas) valsts budžeta nefinansētu iestāžu/uzņēmumu/organizāciju īstenotajiem projektiem</t>
  </si>
  <si>
    <t>2021.2027. budžeta izdevumi (atmaksas) valsts centrālā budžeta nefinansētu iestāžu/uzņēmumu/organizāciju īstenotajiem projektiem</t>
  </si>
  <si>
    <t>FM KF 2021.-2027.</t>
  </si>
  <si>
    <t>ESF 2021.-2027.izdevumi kopā</t>
  </si>
  <si>
    <t>KF 2021.-2027.izdevumi kopā</t>
  </si>
  <si>
    <r>
      <t xml:space="preserve">Ministriju budžetos ieplānotie līdzekļi 2023. gadam (milj. </t>
    </r>
    <r>
      <rPr>
        <b/>
        <i/>
        <sz val="15"/>
        <rFont val="Calibri"/>
        <family val="2"/>
        <charset val="186"/>
        <scheme val="minor"/>
      </rPr>
      <t>euro) -</t>
    </r>
  </si>
  <si>
    <t>JNI</t>
  </si>
  <si>
    <t>budžets</t>
  </si>
  <si>
    <t>Budžeta likums 2024. gadam</t>
  </si>
  <si>
    <t>VM ESF+ 2021.-2027.</t>
  </si>
  <si>
    <t>Gada plāns
(01.01.2024.-31.12.2024.)</t>
  </si>
  <si>
    <t>Izpilde (01.01.2024.-31.01.2024.)</t>
  </si>
  <si>
    <r>
      <t xml:space="preserve">EEZ/Norvēģijas finanšu instrumentu finansēto programmu valsts budžeta izdevumu plāna izpilde 2024.gadā, </t>
    </r>
    <r>
      <rPr>
        <b/>
        <i/>
        <sz val="14"/>
        <rFont val="Calibri"/>
        <family val="2"/>
        <charset val="186"/>
        <scheme val="minor"/>
      </rPr>
      <t>euro</t>
    </r>
  </si>
  <si>
    <t>EM ESF+ 2021.-2027.</t>
  </si>
  <si>
    <t>SM ERAF 2021.-2027.</t>
  </si>
  <si>
    <t>MK ERAF 2021.-2027.</t>
  </si>
  <si>
    <t>TM ESF+ 2021.-2027.</t>
  </si>
  <si>
    <r>
      <t xml:space="preserve">ES struktūrfondu un Kohēzijas fonda valsts budžeta izdevumu plāna izpilde 2024.gadā, </t>
    </r>
    <r>
      <rPr>
        <b/>
        <i/>
        <sz val="16"/>
        <rFont val="Calibri"/>
        <family val="2"/>
        <charset val="186"/>
        <scheme val="minor"/>
      </rPr>
      <t>euro</t>
    </r>
  </si>
  <si>
    <r>
      <t xml:space="preserve">Budžeta likumā* 2024. gadam notektais līdzekļu apjoms (milj. </t>
    </r>
    <r>
      <rPr>
        <b/>
        <i/>
        <sz val="15"/>
        <color theme="1"/>
        <rFont val="Calibri"/>
        <family val="2"/>
        <charset val="186"/>
        <scheme val="minor"/>
      </rPr>
      <t>euro</t>
    </r>
    <r>
      <rPr>
        <b/>
        <sz val="15"/>
        <color theme="1"/>
        <rFont val="Calibri"/>
        <family val="2"/>
        <charset val="186"/>
        <scheme val="minor"/>
      </rPr>
      <t>) -</t>
    </r>
  </si>
  <si>
    <r>
      <t xml:space="preserve">Ministriju budžetos ieplānotie līdzekļi 2024. gadam (milj. </t>
    </r>
    <r>
      <rPr>
        <b/>
        <i/>
        <sz val="15"/>
        <rFont val="Calibri"/>
        <family val="2"/>
        <charset val="186"/>
        <scheme val="minor"/>
      </rPr>
      <t>euro) -</t>
    </r>
  </si>
  <si>
    <t>*Atbilstoši likumam "Par valsts budžetu 2024. gadam un budžeta ietvaru 2025., 2026. un 2027. gadam"</t>
  </si>
  <si>
    <t>VARAM ESF+ 2021.-2027.</t>
  </si>
  <si>
    <t>KM ERAF 2021.-2027.</t>
  </si>
  <si>
    <t>TPF 2021.-2027.izdevumi kopā</t>
  </si>
  <si>
    <t>FM TPF 2021.-2027.</t>
  </si>
  <si>
    <t>IeM ERAF 2021.-2027.</t>
  </si>
  <si>
    <t>KEM ERAF 2021.-2027.</t>
  </si>
  <si>
    <t>KEM 2021.-2027.</t>
  </si>
  <si>
    <t>SM KF 2021.-2027.</t>
  </si>
  <si>
    <t>Sagatavots 12.12.2024.</t>
  </si>
  <si>
    <t>Izpilde (01.01.2024.-30.11.2024.)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</si>
</sst>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_-* #,##0_-;\-* #,##0_-;_-* &quot;-&quot;??_-;_-@_-"/>
    <numFmt numFmtId="168" formatCode="#,##0,,"/>
  </numFmts>
  <fonts count="106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Garamond"/>
      <family val="2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BaltGaramond"/>
      <family val="2"/>
      <charset val="186"/>
    </font>
    <font>
      <b/>
      <sz val="10"/>
      <color indexed="8"/>
      <name val="Times New Roman"/>
      <family val="1"/>
      <charset val="186"/>
    </font>
    <font>
      <sz val="11"/>
      <color indexed="16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name val="BaltOptima"/>
      <charset val="186"/>
    </font>
    <font>
      <sz val="10"/>
      <color indexed="12"/>
      <name val="Arial"/>
      <family val="2"/>
      <charset val="186"/>
    </font>
    <font>
      <sz val="12"/>
      <color indexed="8"/>
      <name val="Times New Roman"/>
      <family val="2"/>
      <charset val="186"/>
    </font>
    <font>
      <sz val="11"/>
      <color indexed="4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indexed="10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0"/>
      <name val="Times New Roman"/>
      <family val="2"/>
      <charset val="186"/>
    </font>
    <font>
      <sz val="11"/>
      <color theme="0"/>
      <name val="Calibri"/>
      <family val="2"/>
    </font>
    <font>
      <sz val="10"/>
      <color theme="1"/>
      <name val="Times New Roman"/>
      <family val="2"/>
      <charset val="186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2"/>
      <color theme="1"/>
      <name val="Times New Roman"/>
      <family val="2"/>
      <charset val="186"/>
    </font>
    <font>
      <i/>
      <sz val="10"/>
      <color rgb="FF7F7F7F"/>
      <name val="Arial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3F3F76"/>
      <name val="Times New Roman"/>
      <family val="2"/>
      <charset val="186"/>
    </font>
    <font>
      <sz val="11"/>
      <color rgb="FFFA7D00"/>
      <name val="Calibri"/>
      <family val="2"/>
    </font>
    <font>
      <sz val="12"/>
      <color rgb="FF9C6500"/>
      <name val="Times New Roman"/>
      <family val="2"/>
      <charset val="186"/>
    </font>
    <font>
      <sz val="11"/>
      <color rgb="FF9C6500"/>
      <name val="Calibri"/>
      <family val="2"/>
    </font>
    <font>
      <sz val="10"/>
      <color theme="1"/>
      <name val="Arial"/>
      <family val="2"/>
      <charset val="186"/>
    </font>
    <font>
      <b/>
      <sz val="12"/>
      <color rgb="FF3F3F3F"/>
      <name val="Times New Roman"/>
      <family val="2"/>
      <charset val="186"/>
    </font>
    <font>
      <b/>
      <sz val="11"/>
      <color rgb="FF3F3F3F"/>
      <name val="Calibri"/>
      <family val="2"/>
    </font>
    <font>
      <b/>
      <sz val="18"/>
      <color theme="3"/>
      <name val="Cambria"/>
      <family val="2"/>
      <charset val="186"/>
      <scheme val="major"/>
    </font>
    <font>
      <b/>
      <sz val="18"/>
      <color theme="3"/>
      <name val="Cambria"/>
      <family val="2"/>
      <scheme val="major"/>
    </font>
    <font>
      <b/>
      <sz val="12"/>
      <color theme="1"/>
      <name val="Times New Roman"/>
      <family val="2"/>
      <charset val="186"/>
    </font>
    <font>
      <b/>
      <sz val="11"/>
      <color theme="1"/>
      <name val="Calibri"/>
      <family val="2"/>
    </font>
    <font>
      <sz val="12"/>
      <color rgb="FFFF0000"/>
      <name val="Times New Roman"/>
      <family val="2"/>
      <charset val="186"/>
    </font>
    <font>
      <sz val="11"/>
      <color rgb="FFFF0000"/>
      <name val="Calibri"/>
      <family val="2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i/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i/>
      <sz val="9"/>
      <color theme="1"/>
      <name val="Calibri"/>
      <family val="2"/>
      <charset val="186"/>
      <scheme val="minor"/>
    </font>
    <font>
      <u/>
      <sz val="9"/>
      <color theme="1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16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5"/>
      <color theme="1"/>
      <name val="Calibri"/>
      <family val="2"/>
      <charset val="186"/>
      <scheme val="minor"/>
    </font>
    <font>
      <b/>
      <i/>
      <sz val="15"/>
      <color theme="1"/>
      <name val="Calibri"/>
      <family val="2"/>
      <charset val="186"/>
      <scheme val="minor"/>
    </font>
    <font>
      <b/>
      <i/>
      <sz val="15"/>
      <name val="Calibri"/>
      <family val="2"/>
      <charset val="186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/>
        <bgColor indexed="23"/>
      </patternFill>
    </fill>
    <fill>
      <patternFill patternType="solid">
        <fgColor theme="8"/>
      </patternFill>
    </fill>
    <fill>
      <patternFill patternType="solid">
        <fgColor theme="8"/>
        <bgColor indexed="49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2F2F2"/>
        <bgColor indexed="9"/>
      </patternFill>
    </fill>
    <fill>
      <patternFill patternType="solid">
        <fgColor rgb="FFA5A5A5"/>
        <bgColor indexed="55"/>
      </patternFill>
    </fill>
    <fill>
      <patternFill patternType="solid">
        <fgColor rgb="FFFFCC99"/>
      </patternFill>
    </fill>
    <fill>
      <patternFill patternType="solid">
        <fgColor rgb="FFFFCC99"/>
        <bgColor indexed="47"/>
      </patternFill>
    </fill>
    <fill>
      <patternFill patternType="solid">
        <fgColor rgb="FFFFEB9C"/>
      </patternFill>
    </fill>
    <fill>
      <patternFill patternType="solid">
        <fgColor rgb="FFFFEB9C"/>
        <bgColor indexed="47"/>
      </patternFill>
    </fill>
    <fill>
      <patternFill patternType="solid">
        <fgColor rgb="FFFFFFCC"/>
      </patternFill>
    </fill>
    <fill>
      <patternFill patternType="solid">
        <fgColor rgb="FFFFFFCC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73">
    <xf numFmtId="0" fontId="0" fillId="0" borderId="0"/>
    <xf numFmtId="0" fontId="2" fillId="2" borderId="0" applyNumberFormat="0" applyBorder="0" applyAlignment="0" applyProtection="0"/>
    <xf numFmtId="0" fontId="45" fillId="53" borderId="0" applyNumberFormat="0" applyBorder="0" applyAlignment="0" applyProtection="0"/>
    <xf numFmtId="0" fontId="2" fillId="4" borderId="0" applyNumberFormat="0" applyBorder="0" applyAlignment="0" applyProtection="0"/>
    <xf numFmtId="0" fontId="45" fillId="54" borderId="0" applyNumberFormat="0" applyBorder="0" applyAlignment="0" applyProtection="0"/>
    <xf numFmtId="0" fontId="2" fillId="5" borderId="0" applyNumberFormat="0" applyBorder="0" applyAlignment="0" applyProtection="0"/>
    <xf numFmtId="0" fontId="45" fillId="55" borderId="0" applyNumberFormat="0" applyBorder="0" applyAlignment="0" applyProtection="0"/>
    <xf numFmtId="0" fontId="2" fillId="6" borderId="0" applyNumberFormat="0" applyBorder="0" applyAlignment="0" applyProtection="0"/>
    <xf numFmtId="0" fontId="45" fillId="56" borderId="0" applyNumberFormat="0" applyBorder="0" applyAlignment="0" applyProtection="0"/>
    <xf numFmtId="0" fontId="2" fillId="7" borderId="0" applyNumberFormat="0" applyBorder="0" applyAlignment="0" applyProtection="0"/>
    <xf numFmtId="0" fontId="45" fillId="57" borderId="0" applyNumberFormat="0" applyBorder="0" applyAlignment="0" applyProtection="0"/>
    <xf numFmtId="0" fontId="2" fillId="3" borderId="0" applyNumberFormat="0" applyBorder="0" applyAlignment="0" applyProtection="0"/>
    <xf numFmtId="0" fontId="45" fillId="58" borderId="0" applyNumberFormat="0" applyBorder="0" applyAlignment="0" applyProtection="0"/>
    <xf numFmtId="0" fontId="2" fillId="9" borderId="0" applyNumberFormat="0" applyBorder="0" applyAlignment="0" applyProtection="0"/>
    <xf numFmtId="0" fontId="45" fillId="59" borderId="0" applyNumberFormat="0" applyBorder="0" applyAlignment="0" applyProtection="0"/>
    <xf numFmtId="0" fontId="2" fillId="4" borderId="0" applyNumberFormat="0" applyBorder="0" applyAlignment="0" applyProtection="0"/>
    <xf numFmtId="0" fontId="45" fillId="60" borderId="0" applyNumberFormat="0" applyBorder="0" applyAlignment="0" applyProtection="0"/>
    <xf numFmtId="0" fontId="2" fillId="11" borderId="0" applyNumberFormat="0" applyBorder="0" applyAlignment="0" applyProtection="0"/>
    <xf numFmtId="0" fontId="45" fillId="61" borderId="0" applyNumberFormat="0" applyBorder="0" applyAlignment="0" applyProtection="0"/>
    <xf numFmtId="0" fontId="2" fillId="12" borderId="0" applyNumberFormat="0" applyBorder="0" applyAlignment="0" applyProtection="0"/>
    <xf numFmtId="0" fontId="45" fillId="62" borderId="0" applyNumberFormat="0" applyBorder="0" applyAlignment="0" applyProtection="0"/>
    <xf numFmtId="0" fontId="2" fillId="9" borderId="0" applyNumberFormat="0" applyBorder="0" applyAlignment="0" applyProtection="0"/>
    <xf numFmtId="0" fontId="45" fillId="63" borderId="0" applyNumberFormat="0" applyBorder="0" applyAlignment="0" applyProtection="0"/>
    <xf numFmtId="0" fontId="2" fillId="8" borderId="0" applyNumberFormat="0" applyBorder="0" applyAlignment="0" applyProtection="0"/>
    <xf numFmtId="0" fontId="45" fillId="64" borderId="0" applyNumberFormat="0" applyBorder="0" applyAlignment="0" applyProtection="0"/>
    <xf numFmtId="0" fontId="3" fillId="9" borderId="0" applyNumberFormat="0" applyBorder="0" applyAlignment="0" applyProtection="0"/>
    <xf numFmtId="0" fontId="46" fillId="65" borderId="0" applyNumberFormat="0" applyBorder="0" applyAlignment="0" applyProtection="0"/>
    <xf numFmtId="0" fontId="3" fillId="4" borderId="0" applyNumberFormat="0" applyBorder="0" applyAlignment="0" applyProtection="0"/>
    <xf numFmtId="0" fontId="46" fillId="66" borderId="0" applyNumberFormat="0" applyBorder="0" applyAlignment="0" applyProtection="0"/>
    <xf numFmtId="0" fontId="3" fillId="11" borderId="0" applyNumberFormat="0" applyBorder="0" applyAlignment="0" applyProtection="0"/>
    <xf numFmtId="0" fontId="46" fillId="67" borderId="0" applyNumberFormat="0" applyBorder="0" applyAlignment="0" applyProtection="0"/>
    <xf numFmtId="0" fontId="3" fillId="12" borderId="0" applyNumberFormat="0" applyBorder="0" applyAlignment="0" applyProtection="0"/>
    <xf numFmtId="0" fontId="46" fillId="68" borderId="0" applyNumberFormat="0" applyBorder="0" applyAlignment="0" applyProtection="0"/>
    <xf numFmtId="0" fontId="3" fillId="9" borderId="0" applyNumberFormat="0" applyBorder="0" applyAlignment="0" applyProtection="0"/>
    <xf numFmtId="0" fontId="46" fillId="69" borderId="0" applyNumberFormat="0" applyBorder="0" applyAlignment="0" applyProtection="0"/>
    <xf numFmtId="0" fontId="3" fillId="8" borderId="0" applyNumberFormat="0" applyBorder="0" applyAlignment="0" applyProtection="0"/>
    <xf numFmtId="0" fontId="46" fillId="7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47" fillId="71" borderId="0" applyNumberFormat="0" applyBorder="0" applyAlignment="0" applyProtection="0"/>
    <xf numFmtId="0" fontId="48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7" fillId="72" borderId="0" applyNumberFormat="0" applyBorder="0" applyAlignment="0" applyProtection="0"/>
    <xf numFmtId="0" fontId="48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47" fillId="73" borderId="0" applyNumberFormat="0" applyBorder="0" applyAlignment="0" applyProtection="0"/>
    <xf numFmtId="0" fontId="48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47" fillId="74" borderId="0" applyNumberFormat="0" applyBorder="0" applyAlignment="0" applyProtection="0"/>
    <xf numFmtId="0" fontId="48" fillId="7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7" fillId="76" borderId="0" applyNumberFormat="0" applyBorder="0" applyAlignment="0" applyProtection="0"/>
    <xf numFmtId="0" fontId="48" fillId="7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1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7" fillId="78" borderId="0" applyNumberFormat="0" applyBorder="0" applyAlignment="0" applyProtection="0"/>
    <xf numFmtId="0" fontId="48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" fontId="49" fillId="79" borderId="1"/>
    <xf numFmtId="4" fontId="49" fillId="33" borderId="1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50" fillId="80" borderId="31" applyNumberFormat="0" applyAlignment="0" applyProtection="0"/>
    <xf numFmtId="0" fontId="51" fillId="81" borderId="31" applyNumberFormat="0" applyAlignment="0" applyProtection="0"/>
    <xf numFmtId="0" fontId="25" fillId="22" borderId="2" applyNumberFormat="0" applyAlignment="0" applyProtection="0"/>
    <xf numFmtId="0" fontId="52" fillId="82" borderId="32" applyNumberFormat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65" fontId="12" fillId="0" borderId="0" applyBorder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55" fillId="37" borderId="0" applyNumberFormat="0" applyBorder="0" applyAlignment="0" applyProtection="0"/>
    <xf numFmtId="0" fontId="27" fillId="0" borderId="3" applyNumberFormat="0" applyFill="0" applyAlignment="0" applyProtection="0"/>
    <xf numFmtId="0" fontId="56" fillId="0" borderId="3" applyNumberFormat="0" applyFill="0" applyAlignment="0" applyProtection="0"/>
    <xf numFmtId="0" fontId="28" fillId="0" borderId="4" applyNumberFormat="0" applyFill="0" applyAlignment="0" applyProtection="0"/>
    <xf numFmtId="0" fontId="57" fillId="0" borderId="4" applyNumberFormat="0" applyFill="0" applyAlignment="0" applyProtection="0"/>
    <xf numFmtId="0" fontId="29" fillId="0" borderId="5" applyNumberFormat="0" applyFill="0" applyAlignment="0" applyProtection="0"/>
    <xf numFmtId="0" fontId="5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83" borderId="31" applyNumberFormat="0" applyAlignment="0" applyProtection="0"/>
    <xf numFmtId="0" fontId="34" fillId="84" borderId="31" applyNumberFormat="0" applyAlignment="0" applyProtection="0"/>
    <xf numFmtId="166" fontId="12" fillId="38" borderId="0"/>
    <xf numFmtId="0" fontId="30" fillId="0" borderId="6" applyNumberFormat="0" applyFill="0" applyAlignment="0" applyProtection="0"/>
    <xf numFmtId="0" fontId="60" fillId="0" borderId="33" applyNumberFormat="0" applyFill="0" applyAlignment="0" applyProtection="0"/>
    <xf numFmtId="0" fontId="61" fillId="85" borderId="0" applyNumberFormat="0" applyBorder="0" applyAlignment="0" applyProtection="0"/>
    <xf numFmtId="0" fontId="62" fillId="86" borderId="0" applyNumberFormat="0" applyBorder="0" applyAlignment="0" applyProtection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42" fillId="0" borderId="0"/>
    <xf numFmtId="0" fontId="43" fillId="0" borderId="0"/>
    <xf numFmtId="0" fontId="5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53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32" fillId="0" borderId="0"/>
    <xf numFmtId="0" fontId="44" fillId="0" borderId="0"/>
    <xf numFmtId="0" fontId="13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30" borderId="7" applyNumberFormat="0" applyFont="0" applyAlignment="0" applyProtection="0"/>
    <xf numFmtId="0" fontId="33" fillId="87" borderId="34" applyNumberFormat="0" applyFont="0" applyAlignment="0" applyProtection="0"/>
    <xf numFmtId="0" fontId="6" fillId="88" borderId="34" applyNumberFormat="0" applyFont="0" applyAlignment="0" applyProtection="0"/>
    <xf numFmtId="0" fontId="33" fillId="87" borderId="34" applyNumberFormat="0" applyFont="0" applyAlignment="0" applyProtection="0"/>
    <xf numFmtId="0" fontId="64" fillId="80" borderId="35" applyNumberFormat="0" applyAlignment="0" applyProtection="0"/>
    <xf numFmtId="0" fontId="65" fillId="81" borderId="35" applyNumberFormat="0" applyAlignment="0" applyProtection="0"/>
    <xf numFmtId="0" fontId="63" fillId="0" borderId="0"/>
    <xf numFmtId="0" fontId="6" fillId="0" borderId="0"/>
    <xf numFmtId="0" fontId="6" fillId="0" borderId="0"/>
    <xf numFmtId="0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2" fillId="40" borderId="0" applyBorder="0" applyProtection="0"/>
    <xf numFmtId="4" fontId="14" fillId="39" borderId="8" applyNumberFormat="0" applyProtection="0">
      <alignment vertical="center"/>
    </xf>
    <xf numFmtId="4" fontId="23" fillId="0" borderId="0" applyNumberFormat="0" applyProtection="0"/>
    <xf numFmtId="4" fontId="39" fillId="41" borderId="1" applyNumberFormat="0" applyProtection="0">
      <alignment vertical="center"/>
    </xf>
    <xf numFmtId="4" fontId="15" fillId="39" borderId="8" applyNumberFormat="0" applyProtection="0">
      <alignment vertical="center"/>
    </xf>
    <xf numFmtId="4" fontId="15" fillId="42" borderId="8" applyNumberFormat="0" applyProtection="0">
      <alignment vertical="center"/>
    </xf>
    <xf numFmtId="4" fontId="14" fillId="39" borderId="8" applyNumberFormat="0" applyProtection="0">
      <alignment horizontal="left" vertical="center" indent="1"/>
    </xf>
    <xf numFmtId="4" fontId="23" fillId="0" borderId="0" applyNumberFormat="0" applyProtection="0">
      <alignment horizontal="left" wrapText="1" indent="1" shrinkToFit="1"/>
    </xf>
    <xf numFmtId="4" fontId="39" fillId="41" borderId="1" applyNumberFormat="0" applyProtection="0">
      <alignment horizontal="left" vertical="center" indent="1"/>
    </xf>
    <xf numFmtId="0" fontId="14" fillId="39" borderId="8" applyNumberFormat="0" applyProtection="0">
      <alignment horizontal="left" vertical="top" indent="1"/>
    </xf>
    <xf numFmtId="0" fontId="14" fillId="42" borderId="8" applyNumberFormat="0" applyProtection="0">
      <alignment horizontal="left" vertical="top" indent="1"/>
    </xf>
    <xf numFmtId="4" fontId="14" fillId="0" borderId="0" applyNumberFormat="0" applyProtection="0">
      <alignment horizontal="left" vertical="center" indent="1"/>
    </xf>
    <xf numFmtId="4" fontId="5" fillId="0" borderId="1" applyNumberFormat="0" applyProtection="0">
      <alignment horizontal="left" vertical="center" indent="1"/>
    </xf>
    <xf numFmtId="4" fontId="39" fillId="0" borderId="9" applyNumberFormat="0" applyProtection="0">
      <alignment horizontal="left" vertical="center" wrapText="1" indent="1"/>
    </xf>
    <xf numFmtId="4" fontId="16" fillId="3" borderId="8" applyNumberFormat="0" applyProtection="0">
      <alignment horizontal="right" vertical="center"/>
    </xf>
    <xf numFmtId="4" fontId="16" fillId="4" borderId="8" applyNumberFormat="0" applyProtection="0">
      <alignment horizontal="right" vertical="center"/>
    </xf>
    <xf numFmtId="4" fontId="16" fillId="19" borderId="8" applyNumberFormat="0" applyProtection="0">
      <alignment horizontal="right" vertical="center"/>
    </xf>
    <xf numFmtId="4" fontId="16" fillId="13" borderId="8" applyNumberFormat="0" applyProtection="0">
      <alignment horizontal="right" vertical="center"/>
    </xf>
    <xf numFmtId="4" fontId="16" fillId="14" borderId="8" applyNumberFormat="0" applyProtection="0">
      <alignment horizontal="right" vertical="center"/>
    </xf>
    <xf numFmtId="4" fontId="16" fillId="29" borderId="8" applyNumberFormat="0" applyProtection="0">
      <alignment horizontal="right" vertical="center"/>
    </xf>
    <xf numFmtId="4" fontId="16" fillId="11" borderId="8" applyNumberFormat="0" applyProtection="0">
      <alignment horizontal="right" vertical="center"/>
    </xf>
    <xf numFmtId="4" fontId="16" fillId="43" borderId="8" applyNumberFormat="0" applyProtection="0">
      <alignment horizontal="right" vertical="center"/>
    </xf>
    <xf numFmtId="4" fontId="16" fillId="10" borderId="8" applyNumberFormat="0" applyProtection="0">
      <alignment horizontal="right" vertical="center"/>
    </xf>
    <xf numFmtId="4" fontId="14" fillId="44" borderId="10" applyNumberFormat="0" applyProtection="0">
      <alignment horizontal="left" vertical="center" indent="1"/>
    </xf>
    <xf numFmtId="4" fontId="16" fillId="45" borderId="0" applyNumberFormat="0" applyProtection="0">
      <alignment horizontal="left" vertical="center" indent="1"/>
    </xf>
    <xf numFmtId="4" fontId="40" fillId="0" borderId="9" applyNumberFormat="0" applyProtection="0">
      <alignment horizontal="left" vertical="center" wrapText="1" indent="1"/>
    </xf>
    <xf numFmtId="4" fontId="17" fillId="9" borderId="0" applyNumberFormat="0" applyProtection="0">
      <alignment horizontal="left" vertical="center" indent="1"/>
    </xf>
    <xf numFmtId="4" fontId="17" fillId="46" borderId="0" applyNumberFormat="0" applyProtection="0">
      <alignment horizontal="left" vertical="center" indent="1"/>
    </xf>
    <xf numFmtId="4" fontId="16" fillId="2" borderId="8" applyNumberFormat="0" applyProtection="0">
      <alignment horizontal="right" vertical="center"/>
    </xf>
    <xf numFmtId="4" fontId="13" fillId="45" borderId="0" applyNumberFormat="0" applyProtection="0">
      <alignment horizontal="left" vertical="center" indent="1"/>
    </xf>
    <xf numFmtId="4" fontId="13" fillId="2" borderId="0" applyNumberFormat="0" applyProtection="0">
      <alignment horizontal="left" vertical="center" indent="1"/>
    </xf>
    <xf numFmtId="4" fontId="13" fillId="47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9" applyNumberFormat="0" applyProtection="0">
      <alignment horizontal="left" vertical="center" wrapText="1" indent="1"/>
    </xf>
    <xf numFmtId="0" fontId="6" fillId="9" borderId="8" applyNumberFormat="0" applyProtection="0">
      <alignment horizontal="left" vertical="top" indent="1"/>
    </xf>
    <xf numFmtId="0" fontId="6" fillId="46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2" borderId="8" applyNumberFormat="0" applyProtection="0">
      <alignment horizontal="left" vertical="top" indent="1"/>
    </xf>
    <xf numFmtId="0" fontId="6" fillId="47" borderId="8" applyNumberFormat="0" applyProtection="0">
      <alignment horizontal="left" vertical="top" indent="1"/>
    </xf>
    <xf numFmtId="0" fontId="7" fillId="0" borderId="0" applyNumberFormat="0" applyProtection="0">
      <alignment horizontal="left" vertical="center" wrapText="1" indent="1" shrinkToFi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7" borderId="8" applyNumberFormat="0" applyProtection="0">
      <alignment horizontal="left" vertical="top" indent="1"/>
    </xf>
    <xf numFmtId="0" fontId="6" fillId="48" borderId="8" applyNumberFormat="0" applyProtection="0">
      <alignment horizontal="left" vertical="top" indent="1"/>
    </xf>
    <xf numFmtId="0" fontId="6" fillId="0" borderId="1" applyNumberFormat="0" applyProtection="0">
      <alignment horizontal="left" vertical="center" indent="1"/>
    </xf>
    <xf numFmtId="0" fontId="7" fillId="0" borderId="0" applyNumberFormat="0" applyProtection="0">
      <alignment horizontal="left" wrapText="1" indent="1" shrinkToFit="1"/>
    </xf>
    <xf numFmtId="0" fontId="38" fillId="0" borderId="1" applyNumberFormat="0" applyProtection="0">
      <alignment horizontal="left" vertical="center" indent="1"/>
    </xf>
    <xf numFmtId="0" fontId="6" fillId="45" borderId="8" applyNumberFormat="0" applyProtection="0">
      <alignment horizontal="left" vertical="top" indent="1"/>
    </xf>
    <xf numFmtId="0" fontId="6" fillId="49" borderId="8" applyNumberFormat="0" applyProtection="0">
      <alignment horizontal="left" vertical="top" indent="1"/>
    </xf>
    <xf numFmtId="0" fontId="6" fillId="6" borderId="1" applyNumberFormat="0">
      <protection locked="0"/>
    </xf>
    <xf numFmtId="0" fontId="6" fillId="41" borderId="1" applyNumberFormat="0">
      <protection locked="0"/>
    </xf>
    <xf numFmtId="0" fontId="35" fillId="9" borderId="11" applyBorder="0"/>
    <xf numFmtId="4" fontId="16" fillId="5" borderId="8" applyNumberFormat="0" applyProtection="0">
      <alignment vertical="center"/>
    </xf>
    <xf numFmtId="4" fontId="16" fillId="38" borderId="8" applyNumberFormat="0" applyProtection="0">
      <alignment vertical="center"/>
    </xf>
    <xf numFmtId="4" fontId="18" fillId="5" borderId="8" applyNumberFormat="0" applyProtection="0">
      <alignment vertical="center"/>
    </xf>
    <xf numFmtId="4" fontId="18" fillId="38" borderId="8" applyNumberFormat="0" applyProtection="0">
      <alignment vertical="center"/>
    </xf>
    <xf numFmtId="4" fontId="16" fillId="5" borderId="8" applyNumberFormat="0" applyProtection="0">
      <alignment horizontal="left" vertical="center" indent="1"/>
    </xf>
    <xf numFmtId="4" fontId="16" fillId="0" borderId="1" applyNumberFormat="0" applyProtection="0">
      <alignment horizontal="left" vertical="center" indent="1"/>
    </xf>
    <xf numFmtId="0" fontId="16" fillId="5" borderId="8" applyNumberFormat="0" applyProtection="0">
      <alignment horizontal="left" vertical="top" indent="1"/>
    </xf>
    <xf numFmtId="0" fontId="16" fillId="38" borderId="8" applyNumberFormat="0" applyProtection="0">
      <alignment horizontal="left" vertical="top" indent="1"/>
    </xf>
    <xf numFmtId="4" fontId="16" fillId="0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40" fillId="41" borderId="1" applyNumberFormat="0" applyProtection="0">
      <alignment horizontal="right" vertical="center"/>
    </xf>
    <xf numFmtId="4" fontId="5" fillId="0" borderId="0" applyNumberFormat="0" applyProtection="0">
      <alignment horizontal="right"/>
    </xf>
    <xf numFmtId="4" fontId="18" fillId="45" borderId="8" applyNumberFormat="0" applyProtection="0">
      <alignment horizontal="right" vertical="center"/>
    </xf>
    <xf numFmtId="4" fontId="16" fillId="0" borderId="1" applyNumberFormat="0" applyProtection="0">
      <alignment horizontal="left" wrapText="1" indent="1"/>
    </xf>
    <xf numFmtId="4" fontId="5" fillId="0" borderId="1" applyNumberFormat="0" applyProtection="0">
      <alignment horizontal="left" wrapText="1" indent="1"/>
    </xf>
    <xf numFmtId="4" fontId="5" fillId="0" borderId="0" applyNumberFormat="0" applyProtection="0">
      <alignment horizontal="left" wrapText="1" indent="1"/>
    </xf>
    <xf numFmtId="4" fontId="40" fillId="41" borderId="1" applyNumberFormat="0" applyProtection="0">
      <alignment horizontal="left" vertical="center" indent="1"/>
    </xf>
    <xf numFmtId="4" fontId="5" fillId="0" borderId="0" applyNumberFormat="0" applyProtection="0">
      <alignment horizontal="left" wrapText="1" indent="1" shrinkToFit="1"/>
    </xf>
    <xf numFmtId="0" fontId="16" fillId="2" borderId="8" applyNumberFormat="0" applyProtection="0">
      <alignment horizontal="left" vertical="top" indent="1"/>
    </xf>
    <xf numFmtId="0" fontId="16" fillId="47" borderId="8" applyNumberFormat="0" applyProtection="0">
      <alignment horizontal="left" vertical="top" indent="1"/>
    </xf>
    <xf numFmtId="4" fontId="19" fillId="50" borderId="0" applyNumberFormat="0" applyProtection="0">
      <alignment horizontal="left" vertical="center" indent="1"/>
    </xf>
    <xf numFmtId="0" fontId="36" fillId="51" borderId="1"/>
    <xf numFmtId="4" fontId="20" fillId="45" borderId="8" applyNumberFormat="0" applyProtection="0">
      <alignment horizontal="right" vertical="center"/>
    </xf>
    <xf numFmtId="4" fontId="41" fillId="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8" fillId="0" borderId="0"/>
    <xf numFmtId="0" fontId="8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6" applyNumberFormat="0" applyFill="0" applyAlignment="0" applyProtection="0"/>
    <xf numFmtId="0" fontId="69" fillId="0" borderId="12" applyNumberFormat="0" applyFill="0" applyAlignment="0" applyProtection="0"/>
    <xf numFmtId="165" fontId="22" fillId="52" borderId="0" applyBorder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" fillId="0" borderId="0"/>
    <xf numFmtId="0" fontId="96" fillId="0" borderId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97" fillId="95" borderId="49" applyNumberFormat="0" applyAlignment="0" applyProtection="0"/>
    <xf numFmtId="0" fontId="34" fillId="31" borderId="49" applyNumberFormat="0" applyAlignment="0" applyProtection="0"/>
    <xf numFmtId="0" fontId="98" fillId="31" borderId="0" applyNumberFormat="0" applyBorder="0" applyAlignment="0" applyProtection="0"/>
    <xf numFmtId="0" fontId="99" fillId="95" borderId="50" applyNumberFormat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1" fillId="0" borderId="12" applyNumberFormat="0" applyFill="0" applyAlignment="0" applyProtection="0"/>
    <xf numFmtId="0" fontId="100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32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</cellStyleXfs>
  <cellXfs count="284">
    <xf numFmtId="0" fontId="0" fillId="0" borderId="0" xfId="0"/>
    <xf numFmtId="0" fontId="53" fillId="0" borderId="0" xfId="185"/>
    <xf numFmtId="0" fontId="73" fillId="0" borderId="0" xfId="185" applyFont="1"/>
    <xf numFmtId="0" fontId="74" fillId="0" borderId="0" xfId="185" applyFont="1"/>
    <xf numFmtId="0" fontId="72" fillId="0" borderId="0" xfId="185" applyFont="1"/>
    <xf numFmtId="43" fontId="72" fillId="0" borderId="0" xfId="147" applyFont="1"/>
    <xf numFmtId="167" fontId="72" fillId="0" borderId="0" xfId="185" applyNumberFormat="1" applyFont="1"/>
    <xf numFmtId="167" fontId="72" fillId="0" borderId="0" xfId="147" applyNumberFormat="1" applyFont="1"/>
    <xf numFmtId="164" fontId="72" fillId="0" borderId="0" xfId="256" applyNumberFormat="1" applyFont="1"/>
    <xf numFmtId="3" fontId="0" fillId="0" borderId="0" xfId="0" applyNumberFormat="1"/>
    <xf numFmtId="0" fontId="1" fillId="0" borderId="0" xfId="185" applyFont="1"/>
    <xf numFmtId="0" fontId="0" fillId="0" borderId="1" xfId="0" applyBorder="1"/>
    <xf numFmtId="3" fontId="0" fillId="0" borderId="1" xfId="0" applyNumberFormat="1" applyBorder="1"/>
    <xf numFmtId="0" fontId="77" fillId="0" borderId="0" xfId="185" applyFont="1"/>
    <xf numFmtId="0" fontId="78" fillId="0" borderId="0" xfId="185" applyFont="1"/>
    <xf numFmtId="0" fontId="79" fillId="89" borderId="1" xfId="185" applyFont="1" applyFill="1" applyBorder="1" applyAlignment="1">
      <alignment horizontal="center" vertical="center" wrapText="1"/>
    </xf>
    <xf numFmtId="0" fontId="79" fillId="89" borderId="14" xfId="185" applyFont="1" applyFill="1" applyBorder="1" applyAlignment="1">
      <alignment horizontal="center" vertical="center" wrapText="1"/>
    </xf>
    <xf numFmtId="0" fontId="79" fillId="89" borderId="21" xfId="185" applyFont="1" applyFill="1" applyBorder="1" applyAlignment="1">
      <alignment horizontal="left" vertical="center" wrapText="1"/>
    </xf>
    <xf numFmtId="3" fontId="79" fillId="89" borderId="1" xfId="185" applyNumberFormat="1" applyFont="1" applyFill="1" applyBorder="1" applyAlignment="1">
      <alignment horizontal="center" vertical="center" wrapText="1"/>
    </xf>
    <xf numFmtId="3" fontId="79" fillId="89" borderId="14" xfId="185" applyNumberFormat="1" applyFont="1" applyFill="1" applyBorder="1" applyAlignment="1">
      <alignment horizontal="center" vertical="center" wrapText="1"/>
    </xf>
    <xf numFmtId="0" fontId="78" fillId="0" borderId="21" xfId="185" applyFont="1" applyBorder="1" applyAlignment="1">
      <alignment vertical="center" wrapText="1"/>
    </xf>
    <xf numFmtId="3" fontId="77" fillId="0" borderId="1" xfId="185" applyNumberFormat="1" applyFont="1" applyBorder="1" applyAlignment="1">
      <alignment horizontal="center" vertical="center" wrapText="1"/>
    </xf>
    <xf numFmtId="164" fontId="78" fillId="0" borderId="1" xfId="256" applyNumberFormat="1" applyFont="1" applyFill="1" applyBorder="1" applyAlignment="1">
      <alignment horizontal="center" vertical="center" wrapText="1"/>
    </xf>
    <xf numFmtId="3" fontId="78" fillId="0" borderId="14" xfId="185" applyNumberFormat="1" applyFont="1" applyBorder="1" applyAlignment="1">
      <alignment horizontal="center" vertical="center"/>
    </xf>
    <xf numFmtId="0" fontId="79" fillId="89" borderId="21" xfId="185" applyFont="1" applyFill="1" applyBorder="1" applyAlignment="1">
      <alignment vertical="center" wrapText="1"/>
    </xf>
    <xf numFmtId="0" fontId="78" fillId="0" borderId="22" xfId="185" applyFont="1" applyBorder="1" applyAlignment="1">
      <alignment vertical="center" wrapText="1"/>
    </xf>
    <xf numFmtId="3" fontId="77" fillId="0" borderId="20" xfId="185" applyNumberFormat="1" applyFont="1" applyBorder="1" applyAlignment="1">
      <alignment horizontal="center" vertical="center" wrapText="1"/>
    </xf>
    <xf numFmtId="0" fontId="78" fillId="0" borderId="23" xfId="185" applyFont="1" applyBorder="1" applyAlignment="1">
      <alignment vertical="center" wrapText="1"/>
    </xf>
    <xf numFmtId="0" fontId="79" fillId="91" borderId="21" xfId="185" applyFont="1" applyFill="1" applyBorder="1" applyAlignment="1">
      <alignment horizontal="left" vertical="center" wrapText="1"/>
    </xf>
    <xf numFmtId="3" fontId="79" fillId="91" borderId="1" xfId="185" applyNumberFormat="1" applyFont="1" applyFill="1" applyBorder="1" applyAlignment="1">
      <alignment horizontal="center" vertical="center" wrapText="1"/>
    </xf>
    <xf numFmtId="3" fontId="79" fillId="91" borderId="14" xfId="185" applyNumberFormat="1" applyFont="1" applyFill="1" applyBorder="1" applyAlignment="1">
      <alignment horizontal="center" vertical="center" wrapText="1"/>
    </xf>
    <xf numFmtId="0" fontId="78" fillId="0" borderId="23" xfId="185" applyFont="1" applyBorder="1" applyAlignment="1">
      <alignment wrapText="1"/>
    </xf>
    <xf numFmtId="3" fontId="78" fillId="0" borderId="24" xfId="185" applyNumberFormat="1" applyFont="1" applyBorder="1" applyAlignment="1">
      <alignment horizontal="center" vertical="center" wrapText="1"/>
    </xf>
    <xf numFmtId="0" fontId="79" fillId="91" borderId="21" xfId="185" applyFont="1" applyFill="1" applyBorder="1" applyAlignment="1">
      <alignment vertical="center" wrapText="1"/>
    </xf>
    <xf numFmtId="0" fontId="78" fillId="0" borderId="23" xfId="185" applyFont="1" applyBorder="1" applyAlignment="1">
      <alignment horizontal="left" vertical="center" wrapText="1"/>
    </xf>
    <xf numFmtId="0" fontId="79" fillId="89" borderId="22" xfId="185" applyFont="1" applyFill="1" applyBorder="1" applyAlignment="1">
      <alignment vertical="center" wrapText="1"/>
    </xf>
    <xf numFmtId="0" fontId="78" fillId="0" borderId="1" xfId="185" applyFont="1" applyBorder="1" applyAlignment="1">
      <alignment wrapText="1"/>
    </xf>
    <xf numFmtId="0" fontId="79" fillId="89" borderId="37" xfId="185" applyFont="1" applyFill="1" applyBorder="1" applyAlignment="1">
      <alignment horizontal="left" vertical="center" wrapText="1"/>
    </xf>
    <xf numFmtId="3" fontId="79" fillId="89" borderId="38" xfId="147" applyNumberFormat="1" applyFont="1" applyFill="1" applyBorder="1" applyAlignment="1">
      <alignment horizontal="center" vertical="center" wrapText="1"/>
    </xf>
    <xf numFmtId="3" fontId="78" fillId="0" borderId="0" xfId="185" applyNumberFormat="1" applyFont="1"/>
    <xf numFmtId="0" fontId="78" fillId="0" borderId="0" xfId="256" applyNumberFormat="1" applyFont="1"/>
    <xf numFmtId="9" fontId="78" fillId="0" borderId="0" xfId="256" applyFont="1"/>
    <xf numFmtId="164" fontId="78" fillId="0" borderId="0" xfId="256" applyNumberFormat="1" applyFont="1"/>
    <xf numFmtId="164" fontId="78" fillId="0" borderId="0" xfId="256" applyNumberFormat="1" applyFont="1" applyFill="1"/>
    <xf numFmtId="0" fontId="84" fillId="0" borderId="0" xfId="185" applyFont="1"/>
    <xf numFmtId="0" fontId="86" fillId="0" borderId="0" xfId="185" applyFont="1"/>
    <xf numFmtId="0" fontId="79" fillId="90" borderId="13" xfId="185" applyFont="1" applyFill="1" applyBorder="1" applyAlignment="1">
      <alignment wrapText="1"/>
    </xf>
    <xf numFmtId="3" fontId="79" fillId="90" borderId="13" xfId="185" applyNumberFormat="1" applyFont="1" applyFill="1" applyBorder="1" applyAlignment="1">
      <alignment horizontal="center" vertical="center"/>
    </xf>
    <xf numFmtId="164" fontId="79" fillId="90" borderId="13" xfId="185" applyNumberFormat="1" applyFont="1" applyFill="1" applyBorder="1" applyAlignment="1">
      <alignment horizontal="center" vertical="center"/>
    </xf>
    <xf numFmtId="3" fontId="84" fillId="90" borderId="14" xfId="185" applyNumberFormat="1" applyFont="1" applyFill="1" applyBorder="1" applyAlignment="1">
      <alignment horizontal="center" vertical="center"/>
    </xf>
    <xf numFmtId="164" fontId="79" fillId="0" borderId="0" xfId="185" applyNumberFormat="1" applyFont="1"/>
    <xf numFmtId="0" fontId="79" fillId="0" borderId="0" xfId="185" applyFont="1"/>
    <xf numFmtId="3" fontId="78" fillId="0" borderId="1" xfId="185" applyNumberFormat="1" applyFont="1" applyBorder="1" applyAlignment="1">
      <alignment horizontal="center" vertical="center"/>
    </xf>
    <xf numFmtId="164" fontId="78" fillId="0" borderId="1" xfId="185" applyNumberFormat="1" applyFont="1" applyBorder="1" applyAlignment="1">
      <alignment horizontal="center" vertical="center"/>
    </xf>
    <xf numFmtId="3" fontId="77" fillId="0" borderId="1" xfId="185" applyNumberFormat="1" applyFont="1" applyBorder="1" applyAlignment="1">
      <alignment horizontal="center" vertical="center"/>
    </xf>
    <xf numFmtId="0" fontId="78" fillId="0" borderId="20" xfId="185" applyFont="1" applyBorder="1" applyAlignment="1">
      <alignment wrapText="1"/>
    </xf>
    <xf numFmtId="3" fontId="78" fillId="0" borderId="20" xfId="185" applyNumberFormat="1" applyFont="1" applyBorder="1" applyAlignment="1">
      <alignment horizontal="center" vertical="center"/>
    </xf>
    <xf numFmtId="164" fontId="78" fillId="0" borderId="20" xfId="185" applyNumberFormat="1" applyFont="1" applyBorder="1" applyAlignment="1">
      <alignment horizontal="center" vertical="center"/>
    </xf>
    <xf numFmtId="3" fontId="78" fillId="0" borderId="30" xfId="185" applyNumberFormat="1" applyFont="1" applyBorder="1" applyAlignment="1">
      <alignment horizontal="center" vertical="center"/>
    </xf>
    <xf numFmtId="43" fontId="79" fillId="0" borderId="0" xfId="147" applyFont="1"/>
    <xf numFmtId="43" fontId="79" fillId="0" borderId="0" xfId="147" applyFont="1" applyFill="1"/>
    <xf numFmtId="167" fontId="79" fillId="0" borderId="0" xfId="185" applyNumberFormat="1" applyFont="1"/>
    <xf numFmtId="3" fontId="78" fillId="0" borderId="25" xfId="185" applyNumberFormat="1" applyFont="1" applyBorder="1" applyAlignment="1">
      <alignment horizontal="center" vertical="center"/>
    </xf>
    <xf numFmtId="167" fontId="79" fillId="0" borderId="0" xfId="147" applyNumberFormat="1" applyFont="1"/>
    <xf numFmtId="167" fontId="79" fillId="0" borderId="0" xfId="147" applyNumberFormat="1" applyFont="1" applyFill="1"/>
    <xf numFmtId="164" fontId="79" fillId="0" borderId="0" xfId="256" applyNumberFormat="1" applyFont="1" applyFill="1"/>
    <xf numFmtId="164" fontId="79" fillId="0" borderId="0" xfId="256" applyNumberFormat="1" applyFont="1"/>
    <xf numFmtId="3" fontId="79" fillId="0" borderId="0" xfId="185" applyNumberFormat="1" applyFont="1"/>
    <xf numFmtId="0" fontId="77" fillId="0" borderId="21" xfId="185" applyFont="1" applyBorder="1" applyAlignment="1">
      <alignment wrapText="1"/>
    </xf>
    <xf numFmtId="3" fontId="77" fillId="0" borderId="14" xfId="185" applyNumberFormat="1" applyFont="1" applyBorder="1" applyAlignment="1">
      <alignment horizontal="center" vertical="center"/>
    </xf>
    <xf numFmtId="0" fontId="77" fillId="0" borderId="21" xfId="185" applyFont="1" applyBorder="1" applyAlignment="1">
      <alignment horizontal="right" wrapText="1"/>
    </xf>
    <xf numFmtId="3" fontId="77" fillId="0" borderId="14" xfId="185" applyNumberFormat="1" applyFont="1" applyBorder="1" applyAlignment="1">
      <alignment vertical="center"/>
    </xf>
    <xf numFmtId="164" fontId="79" fillId="0" borderId="0" xfId="256" applyNumberFormat="1" applyFont="1" applyFill="1" applyBorder="1" applyAlignment="1">
      <alignment horizontal="center" vertical="center" wrapText="1"/>
    </xf>
    <xf numFmtId="3" fontId="79" fillId="0" borderId="0" xfId="185" applyNumberFormat="1" applyFont="1" applyAlignment="1">
      <alignment horizontal="center" vertical="center" wrapText="1"/>
    </xf>
    <xf numFmtId="167" fontId="79" fillId="89" borderId="1" xfId="147" applyNumberFormat="1" applyFont="1" applyFill="1" applyBorder="1" applyAlignment="1">
      <alignment horizontal="center" vertical="center" wrapText="1"/>
    </xf>
    <xf numFmtId="167" fontId="79" fillId="89" borderId="43" xfId="147" applyNumberFormat="1" applyFont="1" applyFill="1" applyBorder="1" applyAlignment="1">
      <alignment horizontal="center" vertical="center" wrapText="1"/>
    </xf>
    <xf numFmtId="49" fontId="79" fillId="89" borderId="1" xfId="147" applyNumberFormat="1" applyFont="1" applyFill="1" applyBorder="1" applyAlignment="1">
      <alignment horizontal="center" vertical="center" wrapText="1"/>
    </xf>
    <xf numFmtId="49" fontId="79" fillId="89" borderId="14" xfId="147" applyNumberFormat="1" applyFont="1" applyFill="1" applyBorder="1" applyAlignment="1">
      <alignment horizontal="center" vertical="center" wrapText="1"/>
    </xf>
    <xf numFmtId="0" fontId="78" fillId="0" borderId="19" xfId="185" applyFont="1" applyBorder="1"/>
    <xf numFmtId="3" fontId="77" fillId="0" borderId="13" xfId="185" applyNumberFormat="1" applyFont="1" applyBorder="1" applyAlignment="1">
      <alignment horizontal="center" vertical="center"/>
    </xf>
    <xf numFmtId="3" fontId="78" fillId="0" borderId="18" xfId="185" applyNumberFormat="1" applyFont="1" applyBorder="1" applyAlignment="1">
      <alignment horizontal="center" vertical="center"/>
    </xf>
    <xf numFmtId="0" fontId="78" fillId="0" borderId="17" xfId="185" applyFont="1" applyBorder="1"/>
    <xf numFmtId="0" fontId="79" fillId="0" borderId="17" xfId="185" applyFont="1" applyBorder="1"/>
    <xf numFmtId="3" fontId="79" fillId="0" borderId="1" xfId="185" applyNumberFormat="1" applyFont="1" applyBorder="1" applyAlignment="1">
      <alignment horizontal="center" vertical="center"/>
    </xf>
    <xf numFmtId="3" fontId="79" fillId="0" borderId="18" xfId="185" applyNumberFormat="1" applyFont="1" applyBorder="1" applyAlignment="1">
      <alignment horizontal="center" vertical="center"/>
    </xf>
    <xf numFmtId="0" fontId="86" fillId="0" borderId="0" xfId="185" applyFont="1" applyAlignment="1">
      <alignment horizontal="left" wrapText="1"/>
    </xf>
    <xf numFmtId="0" fontId="89" fillId="0" borderId="0" xfId="185" applyFont="1" applyAlignment="1">
      <alignment wrapText="1"/>
    </xf>
    <xf numFmtId="0" fontId="78" fillId="0" borderId="1" xfId="185" applyFont="1" applyBorder="1"/>
    <xf numFmtId="0" fontId="79" fillId="89" borderId="24" xfId="185" applyFont="1" applyFill="1" applyBorder="1" applyAlignment="1">
      <alignment horizontal="center" vertical="center" wrapText="1"/>
    </xf>
    <xf numFmtId="3" fontId="78" fillId="0" borderId="24" xfId="185" applyNumberFormat="1" applyFont="1" applyBorder="1" applyAlignment="1">
      <alignment horizontal="center" vertical="center"/>
    </xf>
    <xf numFmtId="3" fontId="79" fillId="89" borderId="24" xfId="185" applyNumberFormat="1" applyFont="1" applyFill="1" applyBorder="1" applyAlignment="1">
      <alignment horizontal="center" vertical="center" wrapText="1"/>
    </xf>
    <xf numFmtId="0" fontId="79" fillId="91" borderId="44" xfId="185" applyFont="1" applyFill="1" applyBorder="1" applyAlignment="1">
      <alignment vertical="center" wrapText="1"/>
    </xf>
    <xf numFmtId="3" fontId="79" fillId="91" borderId="13" xfId="185" applyNumberFormat="1" applyFont="1" applyFill="1" applyBorder="1" applyAlignment="1">
      <alignment horizontal="center" vertical="center" wrapText="1"/>
    </xf>
    <xf numFmtId="0" fontId="79" fillId="91" borderId="44" xfId="185" applyFont="1" applyFill="1" applyBorder="1" applyAlignment="1">
      <alignment horizontal="left" vertical="center" wrapText="1"/>
    </xf>
    <xf numFmtId="164" fontId="79" fillId="89" borderId="20" xfId="256" applyNumberFormat="1" applyFont="1" applyFill="1" applyBorder="1" applyAlignment="1">
      <alignment horizontal="right" vertical="center"/>
    </xf>
    <xf numFmtId="4" fontId="53" fillId="0" borderId="0" xfId="185" applyNumberFormat="1"/>
    <xf numFmtId="4" fontId="72" fillId="0" borderId="0" xfId="185" applyNumberFormat="1" applyFont="1"/>
    <xf numFmtId="0" fontId="78" fillId="0" borderId="1" xfId="185" applyFont="1" applyBorder="1" applyAlignment="1">
      <alignment horizontal="left" vertical="center"/>
    </xf>
    <xf numFmtId="3" fontId="72" fillId="0" borderId="0" xfId="185" applyNumberFormat="1" applyFont="1"/>
    <xf numFmtId="0" fontId="91" fillId="0" borderId="1" xfId="185" applyFont="1" applyBorder="1"/>
    <xf numFmtId="3" fontId="91" fillId="0" borderId="1" xfId="185" applyNumberFormat="1" applyFont="1" applyBorder="1" applyAlignment="1">
      <alignment horizontal="center" vertical="center"/>
    </xf>
    <xf numFmtId="3" fontId="79" fillId="89" borderId="38" xfId="147" applyNumberFormat="1" applyFont="1" applyFill="1" applyBorder="1" applyAlignment="1">
      <alignment horizontal="left" vertical="center" wrapText="1"/>
    </xf>
    <xf numFmtId="3" fontId="79" fillId="89" borderId="1" xfId="147" applyNumberFormat="1" applyFont="1" applyFill="1" applyBorder="1" applyAlignment="1">
      <alignment horizontal="center" vertical="center" wrapText="1"/>
    </xf>
    <xf numFmtId="3" fontId="86" fillId="0" borderId="0" xfId="185" applyNumberFormat="1" applyFont="1" applyAlignment="1">
      <alignment horizontal="left" wrapText="1"/>
    </xf>
    <xf numFmtId="0" fontId="78" fillId="0" borderId="0" xfId="351" applyFont="1"/>
    <xf numFmtId="3" fontId="81" fillId="0" borderId="0" xfId="351" applyNumberFormat="1" applyFont="1" applyAlignment="1">
      <alignment wrapText="1"/>
    </xf>
    <xf numFmtId="0" fontId="82" fillId="0" borderId="0" xfId="351" applyFont="1" applyAlignment="1">
      <alignment horizontal="right"/>
    </xf>
    <xf numFmtId="0" fontId="79" fillId="89" borderId="39" xfId="351" applyFont="1" applyFill="1" applyBorder="1" applyAlignment="1">
      <alignment horizontal="center" vertical="center" wrapText="1"/>
    </xf>
    <xf numFmtId="0" fontId="79" fillId="89" borderId="40" xfId="351" applyFont="1" applyFill="1" applyBorder="1" applyAlignment="1">
      <alignment horizontal="center" vertical="center" wrapText="1"/>
    </xf>
    <xf numFmtId="0" fontId="79" fillId="89" borderId="41" xfId="351" applyFont="1" applyFill="1" applyBorder="1" applyAlignment="1">
      <alignment horizontal="center" vertical="center" wrapText="1"/>
    </xf>
    <xf numFmtId="0" fontId="83" fillId="89" borderId="21" xfId="351" applyFont="1" applyFill="1" applyBorder="1" applyAlignment="1">
      <alignment horizontal="center" vertical="center"/>
    </xf>
    <xf numFmtId="3" fontId="83" fillId="89" borderId="1" xfId="351" applyNumberFormat="1" applyFont="1" applyFill="1" applyBorder="1" applyAlignment="1">
      <alignment horizontal="center" vertical="center"/>
    </xf>
    <xf numFmtId="0" fontId="79" fillId="89" borderId="1" xfId="351" applyFont="1" applyFill="1" applyBorder="1" applyAlignment="1">
      <alignment horizontal="center" vertical="center" wrapText="1"/>
    </xf>
    <xf numFmtId="0" fontId="79" fillId="89" borderId="42" xfId="351" applyFont="1" applyFill="1" applyBorder="1" applyAlignment="1">
      <alignment horizontal="center" vertical="center" wrapText="1"/>
    </xf>
    <xf numFmtId="0" fontId="83" fillId="89" borderId="1" xfId="351" applyFont="1" applyFill="1" applyBorder="1" applyAlignment="1">
      <alignment horizontal="center" vertical="center" wrapText="1"/>
    </xf>
    <xf numFmtId="0" fontId="83" fillId="89" borderId="42" xfId="351" applyFont="1" applyFill="1" applyBorder="1" applyAlignment="1">
      <alignment horizontal="center" vertical="center" wrapText="1"/>
    </xf>
    <xf numFmtId="0" fontId="79" fillId="89" borderId="22" xfId="351" applyFont="1" applyFill="1" applyBorder="1" applyAlignment="1">
      <alignment horizontal="right" vertical="center"/>
    </xf>
    <xf numFmtId="3" fontId="79" fillId="89" borderId="47" xfId="351" applyNumberFormat="1" applyFont="1" applyFill="1" applyBorder="1" applyAlignment="1">
      <alignment horizontal="right" vertical="center"/>
    </xf>
    <xf numFmtId="3" fontId="78" fillId="0" borderId="0" xfId="351" applyNumberFormat="1" applyFont="1"/>
    <xf numFmtId="164" fontId="78" fillId="0" borderId="0" xfId="351" applyNumberFormat="1" applyFont="1"/>
    <xf numFmtId="3" fontId="79" fillId="91" borderId="21" xfId="185" applyNumberFormat="1" applyFont="1" applyFill="1" applyBorder="1" applyAlignment="1">
      <alignment vertical="center" wrapText="1"/>
    </xf>
    <xf numFmtId="1" fontId="79" fillId="91" borderId="21" xfId="185" applyNumberFormat="1" applyFont="1" applyFill="1" applyBorder="1" applyAlignment="1">
      <alignment horizontal="left" vertical="center" wrapText="1"/>
    </xf>
    <xf numFmtId="10" fontId="78" fillId="0" borderId="1" xfId="256" applyNumberFormat="1" applyFont="1" applyFill="1" applyBorder="1" applyAlignment="1">
      <alignment horizontal="center" vertical="center" wrapText="1"/>
    </xf>
    <xf numFmtId="10" fontId="79" fillId="89" borderId="1" xfId="256" applyNumberFormat="1" applyFont="1" applyFill="1" applyBorder="1" applyAlignment="1">
      <alignment horizontal="center" vertical="center" wrapText="1"/>
    </xf>
    <xf numFmtId="10" fontId="78" fillId="0" borderId="24" xfId="256" applyNumberFormat="1" applyFont="1" applyFill="1" applyBorder="1" applyAlignment="1">
      <alignment horizontal="center" vertical="center" wrapText="1"/>
    </xf>
    <xf numFmtId="10" fontId="79" fillId="91" borderId="1" xfId="256" applyNumberFormat="1" applyFont="1" applyFill="1" applyBorder="1" applyAlignment="1">
      <alignment horizontal="center" vertical="center" wrapText="1"/>
    </xf>
    <xf numFmtId="10" fontId="77" fillId="0" borderId="1" xfId="256" applyNumberFormat="1" applyFont="1" applyFill="1" applyBorder="1" applyAlignment="1">
      <alignment horizontal="center" vertical="center" wrapText="1"/>
    </xf>
    <xf numFmtId="10" fontId="78" fillId="0" borderId="1" xfId="259" applyNumberFormat="1" applyFont="1" applyFill="1" applyBorder="1" applyAlignment="1">
      <alignment horizontal="center" vertical="center"/>
    </xf>
    <xf numFmtId="10" fontId="79" fillId="0" borderId="1" xfId="259" applyNumberFormat="1" applyFont="1" applyFill="1" applyBorder="1" applyAlignment="1">
      <alignment horizontal="center" vertical="center"/>
    </xf>
    <xf numFmtId="10" fontId="79" fillId="89" borderId="38" xfId="256" applyNumberFormat="1" applyFont="1" applyFill="1" applyBorder="1" applyAlignment="1">
      <alignment horizontal="center" vertical="center" wrapText="1"/>
    </xf>
    <xf numFmtId="10" fontId="79" fillId="91" borderId="13" xfId="256" applyNumberFormat="1" applyFont="1" applyFill="1" applyBorder="1" applyAlignment="1">
      <alignment horizontal="center" vertical="center" wrapText="1"/>
    </xf>
    <xf numFmtId="10" fontId="91" fillId="0" borderId="1" xfId="256" applyNumberFormat="1" applyFont="1" applyFill="1" applyBorder="1" applyAlignment="1">
      <alignment horizontal="center" vertical="center" wrapText="1"/>
    </xf>
    <xf numFmtId="0" fontId="93" fillId="0" borderId="0" xfId="351" applyFont="1"/>
    <xf numFmtId="0" fontId="85" fillId="0" borderId="0" xfId="351" applyFont="1" applyAlignment="1">
      <alignment wrapText="1"/>
    </xf>
    <xf numFmtId="0" fontId="85" fillId="0" borderId="0" xfId="351" applyFont="1"/>
    <xf numFmtId="0" fontId="94" fillId="92" borderId="0" xfId="351" applyFont="1" applyFill="1"/>
    <xf numFmtId="0" fontId="93" fillId="92" borderId="0" xfId="351" applyFont="1" applyFill="1"/>
    <xf numFmtId="10" fontId="0" fillId="0" borderId="0" xfId="256" applyNumberFormat="1" applyFont="1"/>
    <xf numFmtId="3" fontId="7" fillId="0" borderId="48" xfId="0" applyNumberFormat="1" applyFont="1" applyBorder="1" applyAlignment="1">
      <alignment wrapText="1"/>
    </xf>
    <xf numFmtId="0" fontId="78" fillId="0" borderId="0" xfId="256" applyNumberFormat="1" applyFont="1" applyBorder="1"/>
    <xf numFmtId="0" fontId="78" fillId="0" borderId="0" xfId="256" applyNumberFormat="1" applyFont="1" applyFill="1"/>
    <xf numFmtId="0" fontId="95" fillId="0" borderId="0" xfId="351" applyFont="1"/>
    <xf numFmtId="9" fontId="0" fillId="0" borderId="0" xfId="256" applyFont="1"/>
    <xf numFmtId="0" fontId="79" fillId="93" borderId="21" xfId="185" applyFont="1" applyFill="1" applyBorder="1" applyAlignment="1">
      <alignment horizontal="left" vertical="center" wrapText="1"/>
    </xf>
    <xf numFmtId="3" fontId="79" fillId="93" borderId="1" xfId="185" applyNumberFormat="1" applyFont="1" applyFill="1" applyBorder="1" applyAlignment="1">
      <alignment horizontal="center" vertical="center" wrapText="1"/>
    </xf>
    <xf numFmtId="10" fontId="79" fillId="93" borderId="1" xfId="256" applyNumberFormat="1" applyFont="1" applyFill="1" applyBorder="1" applyAlignment="1">
      <alignment horizontal="center" vertical="center" wrapText="1"/>
    </xf>
    <xf numFmtId="3" fontId="79" fillId="93" borderId="14" xfId="185" applyNumberFormat="1" applyFont="1" applyFill="1" applyBorder="1" applyAlignment="1">
      <alignment horizontal="center" vertical="center" wrapText="1"/>
    </xf>
    <xf numFmtId="0" fontId="79" fillId="93" borderId="22" xfId="185" applyFont="1" applyFill="1" applyBorder="1" applyAlignment="1">
      <alignment vertical="center" wrapText="1"/>
    </xf>
    <xf numFmtId="0" fontId="79" fillId="94" borderId="23" xfId="185" applyFont="1" applyFill="1" applyBorder="1" applyAlignment="1">
      <alignment wrapText="1"/>
    </xf>
    <xf numFmtId="4" fontId="83" fillId="94" borderId="23" xfId="185" applyNumberFormat="1" applyFont="1" applyFill="1" applyBorder="1" applyAlignment="1">
      <alignment horizontal="center" vertical="center" wrapText="1"/>
    </xf>
    <xf numFmtId="43" fontId="83" fillId="94" borderId="23" xfId="147" applyFont="1" applyFill="1" applyBorder="1" applyAlignment="1">
      <alignment horizontal="center" vertical="center" wrapText="1"/>
    </xf>
    <xf numFmtId="10" fontId="79" fillId="94" borderId="24" xfId="256" applyNumberFormat="1" applyFont="1" applyFill="1" applyBorder="1" applyAlignment="1">
      <alignment horizontal="center" vertical="center" wrapText="1"/>
    </xf>
    <xf numFmtId="3" fontId="79" fillId="94" borderId="25" xfId="185" applyNumberFormat="1" applyFont="1" applyFill="1" applyBorder="1" applyAlignment="1">
      <alignment horizontal="center" vertical="center" wrapText="1"/>
    </xf>
    <xf numFmtId="3" fontId="7" fillId="96" borderId="48" xfId="0" applyNumberFormat="1" applyFont="1" applyFill="1" applyBorder="1" applyAlignment="1">
      <alignment wrapText="1"/>
    </xf>
    <xf numFmtId="3" fontId="77" fillId="96" borderId="1" xfId="185" applyNumberFormat="1" applyFont="1" applyFill="1" applyBorder="1" applyAlignment="1">
      <alignment horizontal="center" vertical="center" wrapText="1"/>
    </xf>
    <xf numFmtId="3" fontId="92" fillId="96" borderId="48" xfId="0" applyNumberFormat="1" applyFont="1" applyFill="1" applyBorder="1" applyAlignment="1">
      <alignment horizontal="center" vertical="center" wrapText="1"/>
    </xf>
    <xf numFmtId="3" fontId="92" fillId="96" borderId="48" xfId="0" applyNumberFormat="1" applyFont="1" applyFill="1" applyBorder="1" applyAlignment="1">
      <alignment horizontal="center" wrapText="1"/>
    </xf>
    <xf numFmtId="3" fontId="77" fillId="96" borderId="20" xfId="185" applyNumberFormat="1" applyFont="1" applyFill="1" applyBorder="1" applyAlignment="1">
      <alignment horizontal="center" vertical="center" wrapText="1"/>
    </xf>
    <xf numFmtId="0" fontId="78" fillId="0" borderId="44" xfId="185" applyFont="1" applyBorder="1" applyAlignment="1">
      <alignment vertical="center" wrapText="1"/>
    </xf>
    <xf numFmtId="3" fontId="77" fillId="0" borderId="13" xfId="185" applyNumberFormat="1" applyFont="1" applyBorder="1" applyAlignment="1">
      <alignment horizontal="center" vertical="center" wrapText="1"/>
    </xf>
    <xf numFmtId="0" fontId="78" fillId="0" borderId="1" xfId="185" applyFont="1" applyBorder="1" applyAlignment="1">
      <alignment vertical="center" wrapText="1"/>
    </xf>
    <xf numFmtId="3" fontId="7" fillId="97" borderId="48" xfId="0" applyNumberFormat="1" applyFont="1" applyFill="1" applyBorder="1" applyAlignment="1">
      <alignment wrapText="1"/>
    </xf>
    <xf numFmtId="168" fontId="103" fillId="0" borderId="52" xfId="185" applyNumberFormat="1" applyFont="1" applyBorder="1" applyAlignment="1">
      <alignment horizontal="center" vertical="center" wrapText="1"/>
    </xf>
    <xf numFmtId="3" fontId="79" fillId="89" borderId="53" xfId="147" applyNumberFormat="1" applyFont="1" applyFill="1" applyBorder="1" applyAlignment="1">
      <alignment horizontal="left" vertical="center" wrapText="1"/>
    </xf>
    <xf numFmtId="3" fontId="79" fillId="89" borderId="53" xfId="147" applyNumberFormat="1" applyFont="1" applyFill="1" applyBorder="1" applyAlignment="1">
      <alignment horizontal="center" vertical="center" wrapText="1"/>
    </xf>
    <xf numFmtId="10" fontId="79" fillId="89" borderId="53" xfId="256" applyNumberFormat="1" applyFont="1" applyFill="1" applyBorder="1" applyAlignment="1">
      <alignment horizontal="center" vertical="center" wrapText="1"/>
    </xf>
    <xf numFmtId="0" fontId="77" fillId="0" borderId="0" xfId="351" applyFont="1" applyAlignment="1">
      <alignment horizontal="center" vertical="center"/>
    </xf>
    <xf numFmtId="0" fontId="75" fillId="0" borderId="0" xfId="351" applyFont="1" applyAlignment="1">
      <alignment horizontal="center" vertical="center" wrapText="1"/>
    </xf>
    <xf numFmtId="3" fontId="7" fillId="98" borderId="48" xfId="0" applyNumberFormat="1" applyFont="1" applyFill="1" applyBorder="1" applyAlignment="1">
      <alignment wrapText="1"/>
    </xf>
    <xf numFmtId="0" fontId="79" fillId="0" borderId="16" xfId="185" applyFont="1" applyBorder="1"/>
    <xf numFmtId="3" fontId="79" fillId="0" borderId="16" xfId="185" applyNumberFormat="1" applyFont="1" applyBorder="1" applyAlignment="1">
      <alignment horizontal="center" vertical="center"/>
    </xf>
    <xf numFmtId="10" fontId="79" fillId="0" borderId="16" xfId="259" applyNumberFormat="1" applyFont="1" applyFill="1" applyBorder="1" applyAlignment="1">
      <alignment horizontal="center" vertical="center"/>
    </xf>
    <xf numFmtId="3" fontId="79" fillId="0" borderId="15" xfId="185" applyNumberFormat="1" applyFont="1" applyBorder="1" applyAlignment="1">
      <alignment horizontal="center" vertical="center"/>
    </xf>
    <xf numFmtId="167" fontId="7" fillId="98" borderId="48" xfId="148" applyNumberFormat="1" applyFont="1" applyFill="1" applyBorder="1" applyAlignment="1">
      <alignment wrapText="1"/>
    </xf>
    <xf numFmtId="10" fontId="78" fillId="0" borderId="0" xfId="256" applyNumberFormat="1" applyFont="1"/>
    <xf numFmtId="4" fontId="78" fillId="0" borderId="0" xfId="256" applyNumberFormat="1" applyFont="1"/>
    <xf numFmtId="167" fontId="7" fillId="96" borderId="48" xfId="148" applyNumberFormat="1" applyFont="1" applyFill="1" applyBorder="1" applyAlignment="1">
      <alignment wrapText="1"/>
    </xf>
    <xf numFmtId="0" fontId="0" fillId="99" borderId="0" xfId="0" applyFill="1"/>
    <xf numFmtId="3" fontId="0" fillId="99" borderId="0" xfId="0" applyNumberFormat="1" applyFill="1"/>
    <xf numFmtId="164" fontId="72" fillId="99" borderId="0" xfId="256" applyNumberFormat="1" applyFont="1" applyFill="1"/>
    <xf numFmtId="43" fontId="72" fillId="99" borderId="0" xfId="147" applyFont="1" applyFill="1"/>
    <xf numFmtId="167" fontId="72" fillId="99" borderId="0" xfId="147" applyNumberFormat="1" applyFont="1" applyFill="1"/>
    <xf numFmtId="10" fontId="78" fillId="0" borderId="53" xfId="256" applyNumberFormat="1" applyFont="1" applyFill="1" applyBorder="1" applyAlignment="1">
      <alignment horizontal="center" vertical="center" wrapText="1"/>
    </xf>
    <xf numFmtId="3" fontId="79" fillId="89" borderId="24" xfId="351" applyNumberFormat="1" applyFont="1" applyFill="1" applyBorder="1" applyAlignment="1">
      <alignment horizontal="right" vertical="center"/>
    </xf>
    <xf numFmtId="164" fontId="78" fillId="0" borderId="40" xfId="351" applyNumberFormat="1" applyFont="1" applyBorder="1" applyAlignment="1">
      <alignment horizontal="right" vertical="center" wrapText="1"/>
    </xf>
    <xf numFmtId="3" fontId="78" fillId="0" borderId="41" xfId="351" applyNumberFormat="1" applyFont="1" applyBorder="1" applyAlignment="1">
      <alignment horizontal="right" vertical="center" wrapText="1"/>
    </xf>
    <xf numFmtId="3" fontId="77" fillId="0" borderId="1" xfId="351" applyNumberFormat="1" applyFont="1" applyBorder="1" applyAlignment="1">
      <alignment horizontal="right" vertical="center"/>
    </xf>
    <xf numFmtId="164" fontId="78" fillId="0" borderId="1" xfId="351" applyNumberFormat="1" applyFont="1" applyBorder="1" applyAlignment="1">
      <alignment horizontal="right" vertical="center" wrapText="1"/>
    </xf>
    <xf numFmtId="3" fontId="78" fillId="0" borderId="42" xfId="351" applyNumberFormat="1" applyFont="1" applyBorder="1" applyAlignment="1">
      <alignment horizontal="right" vertical="center" wrapText="1"/>
    </xf>
    <xf numFmtId="3" fontId="77" fillId="92" borderId="1" xfId="351" applyNumberFormat="1" applyFont="1" applyFill="1" applyBorder="1" applyAlignment="1">
      <alignment horizontal="right" vertical="center"/>
    </xf>
    <xf numFmtId="164" fontId="78" fillId="92" borderId="1" xfId="351" applyNumberFormat="1" applyFont="1" applyFill="1" applyBorder="1" applyAlignment="1">
      <alignment horizontal="right" vertical="center" wrapText="1"/>
    </xf>
    <xf numFmtId="3" fontId="78" fillId="92" borderId="42" xfId="351" applyNumberFormat="1" applyFont="1" applyFill="1" applyBorder="1" applyAlignment="1">
      <alignment horizontal="right" vertical="center" wrapText="1"/>
    </xf>
    <xf numFmtId="3" fontId="79" fillId="91" borderId="21" xfId="185" applyNumberFormat="1" applyFont="1" applyFill="1" applyBorder="1" applyAlignment="1">
      <alignment horizontal="left" vertical="center" wrapText="1"/>
    </xf>
    <xf numFmtId="0" fontId="77" fillId="0" borderId="39" xfId="351" applyFont="1" applyBorder="1" applyAlignment="1">
      <alignment vertical="top" wrapText="1"/>
    </xf>
    <xf numFmtId="0" fontId="77" fillId="0" borderId="21" xfId="351" applyFont="1" applyBorder="1" applyAlignment="1">
      <alignment vertical="top" wrapText="1"/>
    </xf>
    <xf numFmtId="0" fontId="77" fillId="0" borderId="21" xfId="351" applyFont="1" applyBorder="1" applyAlignment="1">
      <alignment vertical="top"/>
    </xf>
    <xf numFmtId="0" fontId="77" fillId="0" borderId="21" xfId="351" applyFont="1" applyBorder="1"/>
    <xf numFmtId="167" fontId="7" fillId="98" borderId="48" xfId="147" applyNumberFormat="1" applyFont="1" applyFill="1" applyBorder="1" applyAlignment="1">
      <alignment wrapText="1"/>
    </xf>
    <xf numFmtId="167" fontId="7" fillId="96" borderId="48" xfId="147" applyNumberFormat="1" applyFont="1" applyFill="1" applyBorder="1" applyAlignment="1">
      <alignment wrapText="1"/>
    </xf>
    <xf numFmtId="167" fontId="79" fillId="89" borderId="24" xfId="147" applyNumberFormat="1" applyFont="1" applyFill="1" applyBorder="1" applyAlignment="1">
      <alignment horizontal="right" vertical="center"/>
    </xf>
    <xf numFmtId="0" fontId="1" fillId="0" borderId="0" xfId="351"/>
    <xf numFmtId="0" fontId="1" fillId="99" borderId="0" xfId="351" applyFill="1"/>
    <xf numFmtId="0" fontId="77" fillId="0" borderId="0" xfId="351" applyFont="1"/>
    <xf numFmtId="168" fontId="103" fillId="0" borderId="52" xfId="351" applyNumberFormat="1" applyFont="1" applyBorder="1" applyAlignment="1">
      <alignment horizontal="center" vertical="center" wrapText="1"/>
    </xf>
    <xf numFmtId="0" fontId="73" fillId="99" borderId="0" xfId="351" applyFont="1" applyFill="1"/>
    <xf numFmtId="0" fontId="74" fillId="99" borderId="0" xfId="351" applyFont="1" applyFill="1"/>
    <xf numFmtId="0" fontId="72" fillId="99" borderId="0" xfId="351" applyFont="1" applyFill="1"/>
    <xf numFmtId="0" fontId="79" fillId="89" borderId="21" xfId="351" applyFont="1" applyFill="1" applyBorder="1" applyAlignment="1">
      <alignment horizontal="left" vertical="center" wrapText="1"/>
    </xf>
    <xf numFmtId="3" fontId="79" fillId="89" borderId="1" xfId="351" applyNumberFormat="1" applyFont="1" applyFill="1" applyBorder="1" applyAlignment="1">
      <alignment horizontal="center" vertical="center" wrapText="1"/>
    </xf>
    <xf numFmtId="0" fontId="78" fillId="0" borderId="21" xfId="351" applyFont="1" applyBorder="1" applyAlignment="1">
      <alignment vertical="center" wrapText="1"/>
    </xf>
    <xf numFmtId="3" fontId="77" fillId="0" borderId="1" xfId="351" applyNumberFormat="1" applyFont="1" applyBorder="1" applyAlignment="1">
      <alignment horizontal="center" vertical="center" wrapText="1"/>
    </xf>
    <xf numFmtId="3" fontId="78" fillId="0" borderId="1" xfId="351" applyNumberFormat="1" applyFont="1" applyBorder="1" applyAlignment="1">
      <alignment horizontal="center" vertical="center"/>
    </xf>
    <xf numFmtId="0" fontId="78" fillId="0" borderId="54" xfId="351" applyFont="1" applyBorder="1" applyAlignment="1">
      <alignment vertical="center" wrapText="1"/>
    </xf>
    <xf numFmtId="0" fontId="78" fillId="0" borderId="29" xfId="351" applyFont="1" applyBorder="1" applyAlignment="1">
      <alignment vertical="center" wrapText="1"/>
    </xf>
    <xf numFmtId="0" fontId="78" fillId="0" borderId="14" xfId="351" applyFont="1" applyBorder="1" applyAlignment="1">
      <alignment vertical="center" wrapText="1"/>
    </xf>
    <xf numFmtId="0" fontId="78" fillId="0" borderId="15" xfId="351" applyFont="1" applyBorder="1" applyAlignment="1">
      <alignment vertical="center" wrapText="1"/>
    </xf>
    <xf numFmtId="3" fontId="77" fillId="0" borderId="15" xfId="351" applyNumberFormat="1" applyFont="1" applyBorder="1" applyAlignment="1">
      <alignment horizontal="center" vertical="center" wrapText="1"/>
    </xf>
    <xf numFmtId="3" fontId="77" fillId="0" borderId="52" xfId="351" applyNumberFormat="1" applyFont="1" applyBorder="1" applyAlignment="1">
      <alignment horizontal="center" vertical="center" wrapText="1"/>
    </xf>
    <xf numFmtId="0" fontId="78" fillId="0" borderId="1" xfId="351" applyFont="1" applyBorder="1" applyAlignment="1">
      <alignment vertical="center" wrapText="1"/>
    </xf>
    <xf numFmtId="0" fontId="78" fillId="0" borderId="1" xfId="351" applyFont="1" applyBorder="1" applyAlignment="1">
      <alignment horizontal="left" vertical="center" wrapText="1"/>
    </xf>
    <xf numFmtId="0" fontId="79" fillId="0" borderId="1" xfId="351" applyFont="1" applyBorder="1" applyAlignment="1">
      <alignment horizontal="left" vertical="center" wrapText="1"/>
    </xf>
    <xf numFmtId="3" fontId="79" fillId="0" borderId="1" xfId="351" applyNumberFormat="1" applyFont="1" applyBorder="1" applyAlignment="1">
      <alignment horizontal="center" vertical="center" wrapText="1"/>
    </xf>
    <xf numFmtId="10" fontId="79" fillId="0" borderId="1" xfId="256" applyNumberFormat="1" applyFont="1" applyFill="1" applyBorder="1" applyAlignment="1">
      <alignment horizontal="center" vertical="center" wrapText="1"/>
    </xf>
    <xf numFmtId="167" fontId="72" fillId="99" borderId="0" xfId="351" applyNumberFormat="1" applyFont="1" applyFill="1"/>
    <xf numFmtId="0" fontId="79" fillId="91" borderId="21" xfId="351" applyFont="1" applyFill="1" applyBorder="1" applyAlignment="1">
      <alignment horizontal="left" vertical="center" wrapText="1"/>
    </xf>
    <xf numFmtId="3" fontId="79" fillId="91" borderId="1" xfId="351" applyNumberFormat="1" applyFont="1" applyFill="1" applyBorder="1" applyAlignment="1">
      <alignment horizontal="center" vertical="center" wrapText="1"/>
    </xf>
    <xf numFmtId="0" fontId="78" fillId="0" borderId="23" xfId="351" applyFont="1" applyBorder="1" applyAlignment="1">
      <alignment wrapText="1"/>
    </xf>
    <xf numFmtId="3" fontId="78" fillId="0" borderId="24" xfId="351" applyNumberFormat="1" applyFont="1" applyBorder="1" applyAlignment="1">
      <alignment horizontal="center" vertical="center" wrapText="1"/>
    </xf>
    <xf numFmtId="3" fontId="78" fillId="0" borderId="24" xfId="351" applyNumberFormat="1" applyFont="1" applyBorder="1" applyAlignment="1">
      <alignment horizontal="center" vertical="center"/>
    </xf>
    <xf numFmtId="4" fontId="1" fillId="99" borderId="0" xfId="351" applyNumberFormat="1" applyFill="1"/>
    <xf numFmtId="0" fontId="79" fillId="91" borderId="44" xfId="351" applyFont="1" applyFill="1" applyBorder="1" applyAlignment="1">
      <alignment horizontal="left" vertical="center" wrapText="1"/>
    </xf>
    <xf numFmtId="3" fontId="79" fillId="91" borderId="13" xfId="351" applyNumberFormat="1" applyFont="1" applyFill="1" applyBorder="1" applyAlignment="1">
      <alignment horizontal="center" vertical="center" wrapText="1"/>
    </xf>
    <xf numFmtId="4" fontId="72" fillId="99" borderId="0" xfId="351" applyNumberFormat="1" applyFont="1" applyFill="1"/>
    <xf numFmtId="0" fontId="79" fillId="91" borderId="44" xfId="351" applyFont="1" applyFill="1" applyBorder="1" applyAlignment="1">
      <alignment vertical="center" wrapText="1"/>
    </xf>
    <xf numFmtId="0" fontId="78" fillId="0" borderId="23" xfId="351" applyFont="1" applyBorder="1" applyAlignment="1">
      <alignment horizontal="left" vertical="center" wrapText="1"/>
    </xf>
    <xf numFmtId="0" fontId="79" fillId="89" borderId="22" xfId="351" applyFont="1" applyFill="1" applyBorder="1" applyAlignment="1">
      <alignment vertical="center" wrapText="1"/>
    </xf>
    <xf numFmtId="0" fontId="77" fillId="0" borderId="21" xfId="351" applyFont="1" applyBorder="1" applyAlignment="1">
      <alignment wrapText="1"/>
    </xf>
    <xf numFmtId="0" fontId="77" fillId="0" borderId="55" xfId="351" applyFont="1" applyBorder="1" applyAlignment="1">
      <alignment wrapText="1"/>
    </xf>
    <xf numFmtId="3" fontId="77" fillId="0" borderId="53" xfId="351" applyNumberFormat="1" applyFont="1" applyBorder="1" applyAlignment="1">
      <alignment horizontal="center" vertical="center" wrapText="1"/>
    </xf>
    <xf numFmtId="3" fontId="78" fillId="0" borderId="53" xfId="351" applyNumberFormat="1" applyFont="1" applyBorder="1" applyAlignment="1">
      <alignment horizontal="center" vertical="center"/>
    </xf>
    <xf numFmtId="0" fontId="79" fillId="89" borderId="37" xfId="351" applyFont="1" applyFill="1" applyBorder="1" applyAlignment="1">
      <alignment horizontal="left" vertical="center" wrapText="1"/>
    </xf>
    <xf numFmtId="0" fontId="78" fillId="0" borderId="1" xfId="351" applyFont="1" applyBorder="1"/>
    <xf numFmtId="0" fontId="78" fillId="0" borderId="1" xfId="351" applyFont="1" applyBorder="1" applyAlignment="1">
      <alignment horizontal="left" vertical="center"/>
    </xf>
    <xf numFmtId="0" fontId="91" fillId="0" borderId="1" xfId="351" applyFont="1" applyBorder="1"/>
    <xf numFmtId="3" fontId="91" fillId="0" borderId="1" xfId="351" applyNumberFormat="1" applyFont="1" applyBorder="1" applyAlignment="1">
      <alignment horizontal="center" vertical="center"/>
    </xf>
    <xf numFmtId="0" fontId="78" fillId="0" borderId="53" xfId="351" applyFont="1" applyBorder="1"/>
    <xf numFmtId="3" fontId="91" fillId="0" borderId="53" xfId="351" applyNumberFormat="1" applyFont="1" applyBorder="1" applyAlignment="1">
      <alignment horizontal="center" vertical="center"/>
    </xf>
    <xf numFmtId="164" fontId="78" fillId="0" borderId="0" xfId="351" applyNumberFormat="1" applyFont="1" applyAlignment="1">
      <alignment horizontal="right" vertical="center" wrapText="1"/>
    </xf>
    <xf numFmtId="3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3" fontId="77" fillId="0" borderId="13" xfId="351" applyNumberFormat="1" applyFont="1" applyBorder="1"/>
    <xf numFmtId="3" fontId="77" fillId="0" borderId="1" xfId="351" applyNumberFormat="1" applyFont="1" applyBorder="1"/>
    <xf numFmtId="0" fontId="77" fillId="0" borderId="1" xfId="185" applyFont="1" applyBorder="1" applyAlignment="1">
      <alignment horizontal="left" wrapText="1"/>
    </xf>
    <xf numFmtId="0" fontId="80" fillId="91" borderId="26" xfId="185" applyFont="1" applyFill="1" applyBorder="1" applyAlignment="1">
      <alignment horizontal="center" vertical="center" wrapText="1"/>
    </xf>
    <xf numFmtId="0" fontId="80" fillId="91" borderId="27" xfId="185" applyFont="1" applyFill="1" applyBorder="1" applyAlignment="1">
      <alignment horizontal="center" vertical="center" wrapText="1"/>
    </xf>
    <xf numFmtId="0" fontId="80" fillId="91" borderId="45" xfId="185" applyFont="1" applyFill="1" applyBorder="1" applyAlignment="1">
      <alignment horizontal="center" vertical="center" wrapText="1"/>
    </xf>
    <xf numFmtId="0" fontId="102" fillId="0" borderId="0" xfId="185" applyFont="1" applyAlignment="1">
      <alignment horizontal="center" vertical="center" wrapText="1"/>
    </xf>
    <xf numFmtId="0" fontId="80" fillId="89" borderId="26" xfId="185" applyFont="1" applyFill="1" applyBorder="1" applyAlignment="1">
      <alignment horizontal="center" vertical="center" wrapText="1"/>
    </xf>
    <xf numFmtId="0" fontId="80" fillId="89" borderId="27" xfId="185" applyFont="1" applyFill="1" applyBorder="1" applyAlignment="1">
      <alignment horizontal="center" vertical="center" wrapText="1"/>
    </xf>
    <xf numFmtId="0" fontId="80" fillId="89" borderId="45" xfId="185" applyFont="1" applyFill="1" applyBorder="1" applyAlignment="1">
      <alignment horizontal="center" vertical="center" wrapText="1"/>
    </xf>
    <xf numFmtId="0" fontId="87" fillId="0" borderId="15" xfId="185" applyFont="1" applyBorder="1" applyAlignment="1">
      <alignment horizontal="center" vertical="center" wrapText="1"/>
    </xf>
    <xf numFmtId="0" fontId="87" fillId="0" borderId="46" xfId="185" applyFont="1" applyBorder="1" applyAlignment="1">
      <alignment horizontal="center" vertical="center" wrapText="1"/>
    </xf>
    <xf numFmtId="0" fontId="103" fillId="0" borderId="1" xfId="185" applyFont="1" applyBorder="1" applyAlignment="1">
      <alignment horizontal="center" vertical="center" wrapText="1"/>
    </xf>
    <xf numFmtId="0" fontId="80" fillId="89" borderId="26" xfId="351" applyFont="1" applyFill="1" applyBorder="1" applyAlignment="1">
      <alignment horizontal="center" vertical="center" wrapText="1"/>
    </xf>
    <xf numFmtId="0" fontId="80" fillId="89" borderId="27" xfId="351" applyFont="1" applyFill="1" applyBorder="1" applyAlignment="1">
      <alignment horizontal="center" vertical="center" wrapText="1"/>
    </xf>
    <xf numFmtId="0" fontId="80" fillId="89" borderId="45" xfId="351" applyFont="1" applyFill="1" applyBorder="1" applyAlignment="1">
      <alignment horizontal="center" vertical="center" wrapText="1"/>
    </xf>
    <xf numFmtId="0" fontId="87" fillId="0" borderId="15" xfId="351" applyFont="1" applyBorder="1" applyAlignment="1">
      <alignment horizontal="center" vertical="center" wrapText="1"/>
    </xf>
    <xf numFmtId="0" fontId="87" fillId="0" borderId="46" xfId="351" applyFont="1" applyBorder="1" applyAlignment="1">
      <alignment horizontal="center" vertical="center" wrapText="1"/>
    </xf>
    <xf numFmtId="0" fontId="77" fillId="0" borderId="51" xfId="351" applyFont="1" applyBorder="1" applyAlignment="1">
      <alignment horizontal="left" wrapText="1"/>
    </xf>
    <xf numFmtId="0" fontId="77" fillId="0" borderId="1" xfId="351" applyFont="1" applyBorder="1" applyAlignment="1">
      <alignment horizontal="left" wrapText="1"/>
    </xf>
    <xf numFmtId="0" fontId="102" fillId="0" borderId="0" xfId="351" applyFont="1" applyAlignment="1">
      <alignment horizontal="center" vertical="center" wrapText="1"/>
    </xf>
    <xf numFmtId="0" fontId="103" fillId="0" borderId="1" xfId="351" applyFont="1" applyBorder="1" applyAlignment="1">
      <alignment horizontal="center" vertical="center" wrapText="1"/>
    </xf>
    <xf numFmtId="0" fontId="80" fillId="91" borderId="29" xfId="351" applyFont="1" applyFill="1" applyBorder="1" applyAlignment="1">
      <alignment horizontal="center" vertical="center" wrapText="1"/>
    </xf>
    <xf numFmtId="0" fontId="80" fillId="91" borderId="15" xfId="351" applyFont="1" applyFill="1" applyBorder="1" applyAlignment="1">
      <alignment horizontal="center" vertical="center" wrapText="1"/>
    </xf>
    <xf numFmtId="0" fontId="80" fillId="91" borderId="46" xfId="351" applyFont="1" applyFill="1" applyBorder="1" applyAlignment="1">
      <alignment horizontal="center" vertical="center" wrapText="1"/>
    </xf>
    <xf numFmtId="0" fontId="75" fillId="0" borderId="0" xfId="351" applyFont="1" applyAlignment="1">
      <alignment horizontal="center" vertical="center" wrapText="1"/>
    </xf>
    <xf numFmtId="0" fontId="88" fillId="0" borderId="14" xfId="185" applyFont="1" applyBorder="1" applyAlignment="1">
      <alignment horizontal="center" wrapText="1"/>
    </xf>
    <xf numFmtId="0" fontId="88" fillId="0" borderId="16" xfId="185" applyFont="1" applyBorder="1" applyAlignment="1">
      <alignment horizontal="center" wrapText="1"/>
    </xf>
    <xf numFmtId="0" fontId="75" fillId="0" borderId="0" xfId="185" applyFont="1" applyAlignment="1">
      <alignment horizontal="center" wrapText="1"/>
    </xf>
    <xf numFmtId="0" fontId="80" fillId="91" borderId="29" xfId="185" applyFont="1" applyFill="1" applyBorder="1" applyAlignment="1">
      <alignment horizontal="center" vertical="center" wrapText="1"/>
    </xf>
    <xf numFmtId="0" fontId="80" fillId="91" borderId="15" xfId="185" applyFont="1" applyFill="1" applyBorder="1" applyAlignment="1">
      <alignment horizontal="center" vertical="center" wrapText="1"/>
    </xf>
    <xf numFmtId="0" fontId="87" fillId="0" borderId="28" xfId="185" applyFont="1" applyBorder="1" applyAlignment="1">
      <alignment horizontal="center" vertical="center" wrapText="1"/>
    </xf>
    <xf numFmtId="0" fontId="80" fillId="93" borderId="26" xfId="185" applyFont="1" applyFill="1" applyBorder="1" applyAlignment="1">
      <alignment horizontal="center" vertical="center" wrapText="1"/>
    </xf>
    <xf numFmtId="0" fontId="80" fillId="93" borderId="27" xfId="185" applyFont="1" applyFill="1" applyBorder="1" applyAlignment="1">
      <alignment horizontal="center" vertical="center" wrapText="1"/>
    </xf>
  </cellXfs>
  <cellStyles count="473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- 20%" xfId="37" xr:uid="{00000000-0005-0000-0000-000024000000}"/>
    <cellStyle name="Accent1 - 40%" xfId="38" xr:uid="{00000000-0005-0000-0000-000025000000}"/>
    <cellStyle name="Accent1 - 60%" xfId="39" xr:uid="{00000000-0005-0000-0000-000026000000}"/>
    <cellStyle name="Accent1 10" xfId="40" xr:uid="{00000000-0005-0000-0000-000027000000}"/>
    <cellStyle name="Accent1 11" xfId="41" xr:uid="{00000000-0005-0000-0000-000028000000}"/>
    <cellStyle name="Accent1 12" xfId="42" xr:uid="{00000000-0005-0000-0000-000029000000}"/>
    <cellStyle name="Accent1 13" xfId="43" xr:uid="{00000000-0005-0000-0000-00002A000000}"/>
    <cellStyle name="Accent1 14" xfId="44" xr:uid="{00000000-0005-0000-0000-00002B000000}"/>
    <cellStyle name="Accent1 15" xfId="45" xr:uid="{00000000-0005-0000-0000-00002C000000}"/>
    <cellStyle name="Accent1 16" xfId="353" xr:uid="{00000000-0005-0000-0000-00002D000000}"/>
    <cellStyle name="Accent1 17" xfId="388" xr:uid="{00000000-0005-0000-0000-00002E000000}"/>
    <cellStyle name="Accent1 18" xfId="398" xr:uid="{00000000-0005-0000-0000-00002F000000}"/>
    <cellStyle name="Accent1 19" xfId="401" xr:uid="{00000000-0005-0000-0000-000030000000}"/>
    <cellStyle name="Accent1 2" xfId="46" xr:uid="{00000000-0005-0000-0000-000031000000}"/>
    <cellStyle name="Accent1 20" xfId="404" xr:uid="{00000000-0005-0000-0000-000032000000}"/>
    <cellStyle name="Accent1 21" xfId="406" xr:uid="{00000000-0005-0000-0000-000033000000}"/>
    <cellStyle name="Accent1 22" xfId="408" xr:uid="{00000000-0005-0000-0000-000034000000}"/>
    <cellStyle name="Accent1 23" xfId="410" xr:uid="{00000000-0005-0000-0000-000035000000}"/>
    <cellStyle name="Accent1 24" xfId="412" xr:uid="{00000000-0005-0000-0000-000036000000}"/>
    <cellStyle name="Accent1 25" xfId="413" xr:uid="{00000000-0005-0000-0000-000037000000}"/>
    <cellStyle name="Accent1 26" xfId="445" xr:uid="{00000000-0005-0000-0000-000038000000}"/>
    <cellStyle name="Accent1 27" xfId="453" xr:uid="{00000000-0005-0000-0000-000039000000}"/>
    <cellStyle name="Accent1 28" xfId="458" xr:uid="{00000000-0005-0000-0000-00003A000000}"/>
    <cellStyle name="Accent1 29" xfId="461" xr:uid="{00000000-0005-0000-0000-00003B000000}"/>
    <cellStyle name="Accent1 3" xfId="47" xr:uid="{00000000-0005-0000-0000-00003C000000}"/>
    <cellStyle name="Accent1 30" xfId="464" xr:uid="{00000000-0005-0000-0000-00003D000000}"/>
    <cellStyle name="Accent1 31" xfId="466" xr:uid="{00000000-0005-0000-0000-00003E000000}"/>
    <cellStyle name="Accent1 32" xfId="468" xr:uid="{00000000-0005-0000-0000-00003F000000}"/>
    <cellStyle name="Accent1 33" xfId="469" xr:uid="{00000000-0005-0000-0000-000040000000}"/>
    <cellStyle name="Accent1 34" xfId="472" xr:uid="{00000000-0005-0000-0000-000041000000}"/>
    <cellStyle name="Accent1 4" xfId="48" xr:uid="{00000000-0005-0000-0000-000042000000}"/>
    <cellStyle name="Accent1 5" xfId="49" xr:uid="{00000000-0005-0000-0000-000043000000}"/>
    <cellStyle name="Accent1 6" xfId="50" xr:uid="{00000000-0005-0000-0000-000044000000}"/>
    <cellStyle name="Accent1 7" xfId="51" xr:uid="{00000000-0005-0000-0000-000045000000}"/>
    <cellStyle name="Accent1 8" xfId="52" xr:uid="{00000000-0005-0000-0000-000046000000}"/>
    <cellStyle name="Accent1 9" xfId="53" xr:uid="{00000000-0005-0000-0000-000047000000}"/>
    <cellStyle name="Accent2 - 20%" xfId="54" xr:uid="{00000000-0005-0000-0000-000048000000}"/>
    <cellStyle name="Accent2 - 40%" xfId="55" xr:uid="{00000000-0005-0000-0000-000049000000}"/>
    <cellStyle name="Accent2 - 60%" xfId="56" xr:uid="{00000000-0005-0000-0000-00004A000000}"/>
    <cellStyle name="Accent2 10" xfId="57" xr:uid="{00000000-0005-0000-0000-00004B000000}"/>
    <cellStyle name="Accent2 11" xfId="58" xr:uid="{00000000-0005-0000-0000-00004C000000}"/>
    <cellStyle name="Accent2 12" xfId="59" xr:uid="{00000000-0005-0000-0000-00004D000000}"/>
    <cellStyle name="Accent2 13" xfId="60" xr:uid="{00000000-0005-0000-0000-00004E000000}"/>
    <cellStyle name="Accent2 14" xfId="61" xr:uid="{00000000-0005-0000-0000-00004F000000}"/>
    <cellStyle name="Accent2 15" xfId="62" xr:uid="{00000000-0005-0000-0000-000050000000}"/>
    <cellStyle name="Accent2 16" xfId="357" xr:uid="{00000000-0005-0000-0000-000051000000}"/>
    <cellStyle name="Accent2 17" xfId="385" xr:uid="{00000000-0005-0000-0000-000052000000}"/>
    <cellStyle name="Accent2 18" xfId="395" xr:uid="{00000000-0005-0000-0000-000053000000}"/>
    <cellStyle name="Accent2 19" xfId="399" xr:uid="{00000000-0005-0000-0000-000054000000}"/>
    <cellStyle name="Accent2 2" xfId="63" xr:uid="{00000000-0005-0000-0000-000055000000}"/>
    <cellStyle name="Accent2 20" xfId="402" xr:uid="{00000000-0005-0000-0000-000056000000}"/>
    <cellStyle name="Accent2 21" xfId="405" xr:uid="{00000000-0005-0000-0000-000057000000}"/>
    <cellStyle name="Accent2 22" xfId="407" xr:uid="{00000000-0005-0000-0000-000058000000}"/>
    <cellStyle name="Accent2 23" xfId="409" xr:uid="{00000000-0005-0000-0000-000059000000}"/>
    <cellStyle name="Accent2 24" xfId="411" xr:uid="{00000000-0005-0000-0000-00005A000000}"/>
    <cellStyle name="Accent2 25" xfId="417" xr:uid="{00000000-0005-0000-0000-00005B000000}"/>
    <cellStyle name="Accent2 26" xfId="441" xr:uid="{00000000-0005-0000-0000-00005C000000}"/>
    <cellStyle name="Accent2 27" xfId="450" xr:uid="{00000000-0005-0000-0000-00005D000000}"/>
    <cellStyle name="Accent2 28" xfId="455" xr:uid="{00000000-0005-0000-0000-00005E000000}"/>
    <cellStyle name="Accent2 29" xfId="459" xr:uid="{00000000-0005-0000-0000-00005F000000}"/>
    <cellStyle name="Accent2 3" xfId="64" xr:uid="{00000000-0005-0000-0000-000060000000}"/>
    <cellStyle name="Accent2 30" xfId="462" xr:uid="{00000000-0005-0000-0000-000061000000}"/>
    <cellStyle name="Accent2 31" xfId="465" xr:uid="{00000000-0005-0000-0000-000062000000}"/>
    <cellStyle name="Accent2 32" xfId="463" xr:uid="{00000000-0005-0000-0000-000063000000}"/>
    <cellStyle name="Accent2 33" xfId="460" xr:uid="{00000000-0005-0000-0000-000064000000}"/>
    <cellStyle name="Accent2 34" xfId="471" xr:uid="{00000000-0005-0000-0000-000065000000}"/>
    <cellStyle name="Accent2 4" xfId="65" xr:uid="{00000000-0005-0000-0000-000066000000}"/>
    <cellStyle name="Accent2 5" xfId="66" xr:uid="{00000000-0005-0000-0000-000067000000}"/>
    <cellStyle name="Accent2 6" xfId="67" xr:uid="{00000000-0005-0000-0000-000068000000}"/>
    <cellStyle name="Accent2 7" xfId="68" xr:uid="{00000000-0005-0000-0000-000069000000}"/>
    <cellStyle name="Accent2 8" xfId="69" xr:uid="{00000000-0005-0000-0000-00006A000000}"/>
    <cellStyle name="Accent2 9" xfId="70" xr:uid="{00000000-0005-0000-0000-00006B000000}"/>
    <cellStyle name="Accent3 - 20%" xfId="71" xr:uid="{00000000-0005-0000-0000-00006C000000}"/>
    <cellStyle name="Accent3 - 40%" xfId="72" xr:uid="{00000000-0005-0000-0000-00006D000000}"/>
    <cellStyle name="Accent3 - 60%" xfId="73" xr:uid="{00000000-0005-0000-0000-00006E000000}"/>
    <cellStyle name="Accent3 10" xfId="74" xr:uid="{00000000-0005-0000-0000-00006F000000}"/>
    <cellStyle name="Accent3 11" xfId="75" xr:uid="{00000000-0005-0000-0000-000070000000}"/>
    <cellStyle name="Accent3 12" xfId="76" xr:uid="{00000000-0005-0000-0000-000071000000}"/>
    <cellStyle name="Accent3 13" xfId="77" xr:uid="{00000000-0005-0000-0000-000072000000}"/>
    <cellStyle name="Accent3 14" xfId="78" xr:uid="{00000000-0005-0000-0000-000073000000}"/>
    <cellStyle name="Accent3 15" xfId="79" xr:uid="{00000000-0005-0000-0000-000074000000}"/>
    <cellStyle name="Accent3 16" xfId="360" xr:uid="{00000000-0005-0000-0000-000075000000}"/>
    <cellStyle name="Accent3 17" xfId="382" xr:uid="{00000000-0005-0000-0000-000076000000}"/>
    <cellStyle name="Accent3 18" xfId="392" xr:uid="{00000000-0005-0000-0000-000077000000}"/>
    <cellStyle name="Accent3 19" xfId="384" xr:uid="{00000000-0005-0000-0000-000078000000}"/>
    <cellStyle name="Accent3 2" xfId="80" xr:uid="{00000000-0005-0000-0000-000079000000}"/>
    <cellStyle name="Accent3 20" xfId="394" xr:uid="{00000000-0005-0000-0000-00007A000000}"/>
    <cellStyle name="Accent3 21" xfId="387" xr:uid="{00000000-0005-0000-0000-00007B000000}"/>
    <cellStyle name="Accent3 22" xfId="397" xr:uid="{00000000-0005-0000-0000-00007C000000}"/>
    <cellStyle name="Accent3 23" xfId="400" xr:uid="{00000000-0005-0000-0000-00007D000000}"/>
    <cellStyle name="Accent3 24" xfId="403" xr:uid="{00000000-0005-0000-0000-00007E000000}"/>
    <cellStyle name="Accent3 25" xfId="420" xr:uid="{00000000-0005-0000-0000-00007F000000}"/>
    <cellStyle name="Accent3 26" xfId="438" xr:uid="{00000000-0005-0000-0000-000080000000}"/>
    <cellStyle name="Accent3 27" xfId="447" xr:uid="{00000000-0005-0000-0000-000081000000}"/>
    <cellStyle name="Accent3 28" xfId="444" xr:uid="{00000000-0005-0000-0000-000082000000}"/>
    <cellStyle name="Accent3 29" xfId="449" xr:uid="{00000000-0005-0000-0000-000083000000}"/>
    <cellStyle name="Accent3 3" xfId="81" xr:uid="{00000000-0005-0000-0000-000084000000}"/>
    <cellStyle name="Accent3 30" xfId="454" xr:uid="{00000000-0005-0000-0000-000085000000}"/>
    <cellStyle name="Accent3 31" xfId="452" xr:uid="{00000000-0005-0000-0000-000086000000}"/>
    <cellStyle name="Accent3 32" xfId="457" xr:uid="{00000000-0005-0000-0000-000087000000}"/>
    <cellStyle name="Accent3 33" xfId="451" xr:uid="{00000000-0005-0000-0000-000088000000}"/>
    <cellStyle name="Accent3 34" xfId="470" xr:uid="{00000000-0005-0000-0000-000089000000}"/>
    <cellStyle name="Accent3 4" xfId="82" xr:uid="{00000000-0005-0000-0000-00008A000000}"/>
    <cellStyle name="Accent3 5" xfId="83" xr:uid="{00000000-0005-0000-0000-00008B000000}"/>
    <cellStyle name="Accent3 6" xfId="84" xr:uid="{00000000-0005-0000-0000-00008C000000}"/>
    <cellStyle name="Accent3 7" xfId="85" xr:uid="{00000000-0005-0000-0000-00008D000000}"/>
    <cellStyle name="Accent3 8" xfId="86" xr:uid="{00000000-0005-0000-0000-00008E000000}"/>
    <cellStyle name="Accent3 9" xfId="87" xr:uid="{00000000-0005-0000-0000-00008F000000}"/>
    <cellStyle name="Accent4 - 20%" xfId="88" xr:uid="{00000000-0005-0000-0000-000090000000}"/>
    <cellStyle name="Accent4 - 40%" xfId="89" xr:uid="{00000000-0005-0000-0000-000091000000}"/>
    <cellStyle name="Accent4 - 60%" xfId="90" xr:uid="{00000000-0005-0000-0000-000092000000}"/>
    <cellStyle name="Accent4 10" xfId="91" xr:uid="{00000000-0005-0000-0000-000093000000}"/>
    <cellStyle name="Accent4 11" xfId="92" xr:uid="{00000000-0005-0000-0000-000094000000}"/>
    <cellStyle name="Accent4 12" xfId="93" xr:uid="{00000000-0005-0000-0000-000095000000}"/>
    <cellStyle name="Accent4 13" xfId="94" xr:uid="{00000000-0005-0000-0000-000096000000}"/>
    <cellStyle name="Accent4 14" xfId="95" xr:uid="{00000000-0005-0000-0000-000097000000}"/>
    <cellStyle name="Accent4 15" xfId="96" xr:uid="{00000000-0005-0000-0000-000098000000}"/>
    <cellStyle name="Accent4 16" xfId="362" xr:uid="{00000000-0005-0000-0000-000099000000}"/>
    <cellStyle name="Accent4 17" xfId="380" xr:uid="{00000000-0005-0000-0000-00009A000000}"/>
    <cellStyle name="Accent4 18" xfId="354" xr:uid="{00000000-0005-0000-0000-00009B000000}"/>
    <cellStyle name="Accent4 19" xfId="381" xr:uid="{00000000-0005-0000-0000-00009C000000}"/>
    <cellStyle name="Accent4 2" xfId="97" xr:uid="{00000000-0005-0000-0000-00009D000000}"/>
    <cellStyle name="Accent4 20" xfId="391" xr:uid="{00000000-0005-0000-0000-00009E000000}"/>
    <cellStyle name="Accent4 21" xfId="383" xr:uid="{00000000-0005-0000-0000-00009F000000}"/>
    <cellStyle name="Accent4 22" xfId="393" xr:uid="{00000000-0005-0000-0000-0000A0000000}"/>
    <cellStyle name="Accent4 23" xfId="386" xr:uid="{00000000-0005-0000-0000-0000A1000000}"/>
    <cellStyle name="Accent4 24" xfId="396" xr:uid="{00000000-0005-0000-0000-0000A2000000}"/>
    <cellStyle name="Accent4 25" xfId="422" xr:uid="{00000000-0005-0000-0000-0000A3000000}"/>
    <cellStyle name="Accent4 26" xfId="435" xr:uid="{00000000-0005-0000-0000-0000A4000000}"/>
    <cellStyle name="Accent4 27" xfId="414" xr:uid="{00000000-0005-0000-0000-0000A5000000}"/>
    <cellStyle name="Accent4 28" xfId="440" xr:uid="{00000000-0005-0000-0000-0000A6000000}"/>
    <cellStyle name="Accent4 29" xfId="446" xr:uid="{00000000-0005-0000-0000-0000A7000000}"/>
    <cellStyle name="Accent4 3" xfId="98" xr:uid="{00000000-0005-0000-0000-0000A8000000}"/>
    <cellStyle name="Accent4 30" xfId="442" xr:uid="{00000000-0005-0000-0000-0000A9000000}"/>
    <cellStyle name="Accent4 31" xfId="448" xr:uid="{00000000-0005-0000-0000-0000AA000000}"/>
    <cellStyle name="Accent4 32" xfId="443" xr:uid="{00000000-0005-0000-0000-0000AB000000}"/>
    <cellStyle name="Accent4 33" xfId="415" xr:uid="{00000000-0005-0000-0000-0000AC000000}"/>
    <cellStyle name="Accent4 34" xfId="467" xr:uid="{00000000-0005-0000-0000-0000AD000000}"/>
    <cellStyle name="Accent4 4" xfId="99" xr:uid="{00000000-0005-0000-0000-0000AE000000}"/>
    <cellStyle name="Accent4 5" xfId="100" xr:uid="{00000000-0005-0000-0000-0000AF000000}"/>
    <cellStyle name="Accent4 6" xfId="101" xr:uid="{00000000-0005-0000-0000-0000B0000000}"/>
    <cellStyle name="Accent4 7" xfId="102" xr:uid="{00000000-0005-0000-0000-0000B1000000}"/>
    <cellStyle name="Accent4 8" xfId="103" xr:uid="{00000000-0005-0000-0000-0000B2000000}"/>
    <cellStyle name="Accent4 9" xfId="104" xr:uid="{00000000-0005-0000-0000-0000B3000000}"/>
    <cellStyle name="Accent5 - 20%" xfId="105" xr:uid="{00000000-0005-0000-0000-0000B4000000}"/>
    <cellStyle name="Accent5 - 40%" xfId="106" xr:uid="{00000000-0005-0000-0000-0000B5000000}"/>
    <cellStyle name="Accent5 - 60%" xfId="107" xr:uid="{00000000-0005-0000-0000-0000B6000000}"/>
    <cellStyle name="Accent5 10" xfId="108" xr:uid="{00000000-0005-0000-0000-0000B7000000}"/>
    <cellStyle name="Accent5 11" xfId="109" xr:uid="{00000000-0005-0000-0000-0000B8000000}"/>
    <cellStyle name="Accent5 12" xfId="110" xr:uid="{00000000-0005-0000-0000-0000B9000000}"/>
    <cellStyle name="Accent5 13" xfId="111" xr:uid="{00000000-0005-0000-0000-0000BA000000}"/>
    <cellStyle name="Accent5 14" xfId="112" xr:uid="{00000000-0005-0000-0000-0000BB000000}"/>
    <cellStyle name="Accent5 15" xfId="113" xr:uid="{00000000-0005-0000-0000-0000BC000000}"/>
    <cellStyle name="Accent5 16" xfId="366" xr:uid="{00000000-0005-0000-0000-0000BD000000}"/>
    <cellStyle name="Accent5 17" xfId="376" xr:uid="{00000000-0005-0000-0000-0000BE000000}"/>
    <cellStyle name="Accent5 18" xfId="359" xr:uid="{00000000-0005-0000-0000-0000BF000000}"/>
    <cellStyle name="Accent5 19" xfId="377" xr:uid="{00000000-0005-0000-0000-0000C0000000}"/>
    <cellStyle name="Accent5 2" xfId="114" xr:uid="{00000000-0005-0000-0000-0000C1000000}"/>
    <cellStyle name="Accent5 20" xfId="358" xr:uid="{00000000-0005-0000-0000-0000C2000000}"/>
    <cellStyle name="Accent5 21" xfId="378" xr:uid="{00000000-0005-0000-0000-0000C3000000}"/>
    <cellStyle name="Accent5 22" xfId="356" xr:uid="{00000000-0005-0000-0000-0000C4000000}"/>
    <cellStyle name="Accent5 23" xfId="379" xr:uid="{00000000-0005-0000-0000-0000C5000000}"/>
    <cellStyle name="Accent5 24" xfId="355" xr:uid="{00000000-0005-0000-0000-0000C6000000}"/>
    <cellStyle name="Accent5 25" xfId="426" xr:uid="{00000000-0005-0000-0000-0000C7000000}"/>
    <cellStyle name="Accent5 26" xfId="433" xr:uid="{00000000-0005-0000-0000-0000C8000000}"/>
    <cellStyle name="Accent5 27" xfId="419" xr:uid="{00000000-0005-0000-0000-0000C9000000}"/>
    <cellStyle name="Accent5 28" xfId="436" xr:uid="{00000000-0005-0000-0000-0000CA000000}"/>
    <cellStyle name="Accent5 29" xfId="418" xr:uid="{00000000-0005-0000-0000-0000CB000000}"/>
    <cellStyle name="Accent5 3" xfId="115" xr:uid="{00000000-0005-0000-0000-0000CC000000}"/>
    <cellStyle name="Accent5 30" xfId="437" xr:uid="{00000000-0005-0000-0000-0000CD000000}"/>
    <cellStyle name="Accent5 31" xfId="416" xr:uid="{00000000-0005-0000-0000-0000CE000000}"/>
    <cellStyle name="Accent5 32" xfId="434" xr:uid="{00000000-0005-0000-0000-0000CF000000}"/>
    <cellStyle name="Accent5 33" xfId="425" xr:uid="{00000000-0005-0000-0000-0000D0000000}"/>
    <cellStyle name="Accent5 34" xfId="456" xr:uid="{00000000-0005-0000-0000-0000D1000000}"/>
    <cellStyle name="Accent5 4" xfId="116" xr:uid="{00000000-0005-0000-0000-0000D2000000}"/>
    <cellStyle name="Accent5 5" xfId="117" xr:uid="{00000000-0005-0000-0000-0000D3000000}"/>
    <cellStyle name="Accent5 6" xfId="118" xr:uid="{00000000-0005-0000-0000-0000D4000000}"/>
    <cellStyle name="Accent5 7" xfId="119" xr:uid="{00000000-0005-0000-0000-0000D5000000}"/>
    <cellStyle name="Accent5 8" xfId="120" xr:uid="{00000000-0005-0000-0000-0000D6000000}"/>
    <cellStyle name="Accent5 9" xfId="121" xr:uid="{00000000-0005-0000-0000-0000D7000000}"/>
    <cellStyle name="Accent6 - 20%" xfId="122" xr:uid="{00000000-0005-0000-0000-0000D8000000}"/>
    <cellStyle name="Accent6 - 40%" xfId="123" xr:uid="{00000000-0005-0000-0000-0000D9000000}"/>
    <cellStyle name="Accent6 - 60%" xfId="124" xr:uid="{00000000-0005-0000-0000-0000DA000000}"/>
    <cellStyle name="Accent6 10" xfId="125" xr:uid="{00000000-0005-0000-0000-0000DB000000}"/>
    <cellStyle name="Accent6 11" xfId="126" xr:uid="{00000000-0005-0000-0000-0000DC000000}"/>
    <cellStyle name="Accent6 12" xfId="127" xr:uid="{00000000-0005-0000-0000-0000DD000000}"/>
    <cellStyle name="Accent6 13" xfId="128" xr:uid="{00000000-0005-0000-0000-0000DE000000}"/>
    <cellStyle name="Accent6 14" xfId="129" xr:uid="{00000000-0005-0000-0000-0000DF000000}"/>
    <cellStyle name="Accent6 15" xfId="130" xr:uid="{00000000-0005-0000-0000-0000E0000000}"/>
    <cellStyle name="Accent6 16" xfId="367" xr:uid="{00000000-0005-0000-0000-0000E1000000}"/>
    <cellStyle name="Accent6 17" xfId="375" xr:uid="{00000000-0005-0000-0000-0000E2000000}"/>
    <cellStyle name="Accent6 18" xfId="361" xr:uid="{00000000-0005-0000-0000-0000E3000000}"/>
    <cellStyle name="Accent6 19" xfId="374" xr:uid="{00000000-0005-0000-0000-0000E4000000}"/>
    <cellStyle name="Accent6 2" xfId="131" xr:uid="{00000000-0005-0000-0000-0000E5000000}"/>
    <cellStyle name="Accent6 20" xfId="363" xr:uid="{00000000-0005-0000-0000-0000E6000000}"/>
    <cellStyle name="Accent6 21" xfId="373" xr:uid="{00000000-0005-0000-0000-0000E7000000}"/>
    <cellStyle name="Accent6 22" xfId="364" xr:uid="{00000000-0005-0000-0000-0000E8000000}"/>
    <cellStyle name="Accent6 23" xfId="372" xr:uid="{00000000-0005-0000-0000-0000E9000000}"/>
    <cellStyle name="Accent6 24" xfId="365" xr:uid="{00000000-0005-0000-0000-0000EA000000}"/>
    <cellStyle name="Accent6 25" xfId="427" xr:uid="{00000000-0005-0000-0000-0000EB000000}"/>
    <cellStyle name="Accent6 26" xfId="430" xr:uid="{00000000-0005-0000-0000-0000EC000000}"/>
    <cellStyle name="Accent6 27" xfId="421" xr:uid="{00000000-0005-0000-0000-0000ED000000}"/>
    <cellStyle name="Accent6 28" xfId="432" xr:uid="{00000000-0005-0000-0000-0000EE000000}"/>
    <cellStyle name="Accent6 29" xfId="423" xr:uid="{00000000-0005-0000-0000-0000EF000000}"/>
    <cellStyle name="Accent6 3" xfId="132" xr:uid="{00000000-0005-0000-0000-0000F0000000}"/>
    <cellStyle name="Accent6 30" xfId="431" xr:uid="{00000000-0005-0000-0000-0000F1000000}"/>
    <cellStyle name="Accent6 31" xfId="424" xr:uid="{00000000-0005-0000-0000-0000F2000000}"/>
    <cellStyle name="Accent6 32" xfId="429" xr:uid="{00000000-0005-0000-0000-0000F3000000}"/>
    <cellStyle name="Accent6 33" xfId="428" xr:uid="{00000000-0005-0000-0000-0000F4000000}"/>
    <cellStyle name="Accent6 34" xfId="439" xr:uid="{00000000-0005-0000-0000-0000F5000000}"/>
    <cellStyle name="Accent6 4" xfId="133" xr:uid="{00000000-0005-0000-0000-0000F6000000}"/>
    <cellStyle name="Accent6 5" xfId="134" xr:uid="{00000000-0005-0000-0000-0000F7000000}"/>
    <cellStyle name="Accent6 6" xfId="135" xr:uid="{00000000-0005-0000-0000-0000F8000000}"/>
    <cellStyle name="Accent6 7" xfId="136" xr:uid="{00000000-0005-0000-0000-0000F9000000}"/>
    <cellStyle name="Accent6 8" xfId="137" xr:uid="{00000000-0005-0000-0000-0000FA000000}"/>
    <cellStyle name="Accent6 9" xfId="138" xr:uid="{00000000-0005-0000-0000-0000FB000000}"/>
    <cellStyle name="Aktivitāte" xfId="139" xr:uid="{00000000-0005-0000-0000-0000FC000000}"/>
    <cellStyle name="Aktivitāte 2" xfId="140" xr:uid="{00000000-0005-0000-0000-0000FD000000}"/>
    <cellStyle name="Bad 2" xfId="141" xr:uid="{00000000-0005-0000-0000-0000FE000000}"/>
    <cellStyle name="Bad 3" xfId="142" xr:uid="{00000000-0005-0000-0000-0000FF000000}"/>
    <cellStyle name="Calculation 2" xfId="143" xr:uid="{00000000-0005-0000-0000-000000010000}"/>
    <cellStyle name="Calculation 3" xfId="144" xr:uid="{00000000-0005-0000-0000-000001010000}"/>
    <cellStyle name="Calculation 4" xfId="368" xr:uid="{00000000-0005-0000-0000-000002010000}"/>
    <cellStyle name="Check Cell 2" xfId="145" xr:uid="{00000000-0005-0000-0000-000003010000}"/>
    <cellStyle name="Check Cell 3" xfId="146" xr:uid="{00000000-0005-0000-0000-000004010000}"/>
    <cellStyle name="Comma" xfId="147" builtinId="3"/>
    <cellStyle name="Comma 2" xfId="148" xr:uid="{00000000-0005-0000-0000-000006010000}"/>
    <cellStyle name="Comma 3" xfId="149" xr:uid="{00000000-0005-0000-0000-000007010000}"/>
    <cellStyle name="Emphasis 1" xfId="150" xr:uid="{00000000-0005-0000-0000-000008010000}"/>
    <cellStyle name="Emphasis 1 2" xfId="151" xr:uid="{00000000-0005-0000-0000-000009010000}"/>
    <cellStyle name="Emphasis 2" xfId="152" xr:uid="{00000000-0005-0000-0000-00000A010000}"/>
    <cellStyle name="Emphasis 2 2" xfId="153" xr:uid="{00000000-0005-0000-0000-00000B010000}"/>
    <cellStyle name="Emphasis 3" xfId="154" xr:uid="{00000000-0005-0000-0000-00000C010000}"/>
    <cellStyle name="Emphasis 3 2" xfId="155" xr:uid="{00000000-0005-0000-0000-00000D010000}"/>
    <cellStyle name="exo" xfId="156" xr:uid="{00000000-0005-0000-0000-00000E010000}"/>
    <cellStyle name="Explanatory Text 2" xfId="157" xr:uid="{00000000-0005-0000-0000-00000F010000}"/>
    <cellStyle name="Explanatory Text 3" xfId="158" xr:uid="{00000000-0005-0000-0000-000010010000}"/>
    <cellStyle name="Good 2" xfId="159" xr:uid="{00000000-0005-0000-0000-000011010000}"/>
    <cellStyle name="Good 3" xfId="160" xr:uid="{00000000-0005-0000-0000-000012010000}"/>
    <cellStyle name="Heading 1 2" xfId="161" xr:uid="{00000000-0005-0000-0000-000013010000}"/>
    <cellStyle name="Heading 1 3" xfId="162" xr:uid="{00000000-0005-0000-0000-000014010000}"/>
    <cellStyle name="Heading 2 2" xfId="163" xr:uid="{00000000-0005-0000-0000-000015010000}"/>
    <cellStyle name="Heading 2 3" xfId="164" xr:uid="{00000000-0005-0000-0000-000016010000}"/>
    <cellStyle name="Heading 3 2" xfId="165" xr:uid="{00000000-0005-0000-0000-000017010000}"/>
    <cellStyle name="Heading 3 3" xfId="166" xr:uid="{00000000-0005-0000-0000-000018010000}"/>
    <cellStyle name="Heading 4 2" xfId="167" xr:uid="{00000000-0005-0000-0000-000019010000}"/>
    <cellStyle name="Heading 4 3" xfId="168" xr:uid="{00000000-0005-0000-0000-00001A010000}"/>
    <cellStyle name="Input 2" xfId="169" xr:uid="{00000000-0005-0000-0000-00001B010000}"/>
    <cellStyle name="Input 3" xfId="170" xr:uid="{00000000-0005-0000-0000-00001C010000}"/>
    <cellStyle name="Input 4" xfId="369" xr:uid="{00000000-0005-0000-0000-00001D010000}"/>
    <cellStyle name="Koefic." xfId="171" xr:uid="{00000000-0005-0000-0000-00001E010000}"/>
    <cellStyle name="Linked Cell 2" xfId="172" xr:uid="{00000000-0005-0000-0000-00001F010000}"/>
    <cellStyle name="Linked Cell 3" xfId="173" xr:uid="{00000000-0005-0000-0000-000020010000}"/>
    <cellStyle name="Neutral 2" xfId="174" xr:uid="{00000000-0005-0000-0000-000021010000}"/>
    <cellStyle name="Neutral 3" xfId="175" xr:uid="{00000000-0005-0000-0000-000022010000}"/>
    <cellStyle name="Neutral 4" xfId="370" xr:uid="{00000000-0005-0000-0000-000023010000}"/>
    <cellStyle name="Normal" xfId="0" builtinId="0"/>
    <cellStyle name="Normal 10" xfId="176" xr:uid="{00000000-0005-0000-0000-000025010000}"/>
    <cellStyle name="Normal 11" xfId="177" xr:uid="{00000000-0005-0000-0000-000026010000}"/>
    <cellStyle name="Normal 12" xfId="178" xr:uid="{00000000-0005-0000-0000-000027010000}"/>
    <cellStyle name="Normal 13" xfId="179" xr:uid="{00000000-0005-0000-0000-000028010000}"/>
    <cellStyle name="Normal 14" xfId="180" xr:uid="{00000000-0005-0000-0000-000029010000}"/>
    <cellStyle name="Normal 15" xfId="181" xr:uid="{00000000-0005-0000-0000-00002A010000}"/>
    <cellStyle name="Normal 16" xfId="182" xr:uid="{00000000-0005-0000-0000-00002B010000}"/>
    <cellStyle name="Normal 17" xfId="183" xr:uid="{00000000-0005-0000-0000-00002C010000}"/>
    <cellStyle name="Normal 18" xfId="184" xr:uid="{00000000-0005-0000-0000-00002D010000}"/>
    <cellStyle name="Normal 2" xfId="185" xr:uid="{00000000-0005-0000-0000-00002E010000}"/>
    <cellStyle name="Normal 2 10" xfId="186" xr:uid="{00000000-0005-0000-0000-00002F010000}"/>
    <cellStyle name="Normal 2 11" xfId="187" xr:uid="{00000000-0005-0000-0000-000030010000}"/>
    <cellStyle name="Normal 2 12" xfId="188" xr:uid="{00000000-0005-0000-0000-000031010000}"/>
    <cellStyle name="Normal 2 13" xfId="189" xr:uid="{00000000-0005-0000-0000-000032010000}"/>
    <cellStyle name="Normal 2 14" xfId="190" xr:uid="{00000000-0005-0000-0000-000033010000}"/>
    <cellStyle name="Normal 2 15" xfId="191" xr:uid="{00000000-0005-0000-0000-000034010000}"/>
    <cellStyle name="Normal 2 16" xfId="192" xr:uid="{00000000-0005-0000-0000-000035010000}"/>
    <cellStyle name="Normal 2 17" xfId="193" xr:uid="{00000000-0005-0000-0000-000036010000}"/>
    <cellStyle name="Normal 2 18" xfId="194" xr:uid="{00000000-0005-0000-0000-000037010000}"/>
    <cellStyle name="Normal 2 19" xfId="195" xr:uid="{00000000-0005-0000-0000-000038010000}"/>
    <cellStyle name="Normal 2 2" xfId="196" xr:uid="{00000000-0005-0000-0000-000039010000}"/>
    <cellStyle name="Normal 2 2 17" xfId="197" xr:uid="{00000000-0005-0000-0000-00003A010000}"/>
    <cellStyle name="Normal 2 2 2" xfId="198" xr:uid="{00000000-0005-0000-0000-00003B010000}"/>
    <cellStyle name="Normal 2 2 3" xfId="199" xr:uid="{00000000-0005-0000-0000-00003C010000}"/>
    <cellStyle name="Normal 2 2 4" xfId="200" xr:uid="{00000000-0005-0000-0000-00003D010000}"/>
    <cellStyle name="Normal 2 2 5" xfId="201" xr:uid="{00000000-0005-0000-0000-00003E010000}"/>
    <cellStyle name="Normal 2 2 6" xfId="202" xr:uid="{00000000-0005-0000-0000-00003F010000}"/>
    <cellStyle name="Normal 2 2 7" xfId="203" xr:uid="{00000000-0005-0000-0000-000040010000}"/>
    <cellStyle name="Normal 2 20" xfId="204" xr:uid="{00000000-0005-0000-0000-000041010000}"/>
    <cellStyle name="Normal 2 21" xfId="205" xr:uid="{00000000-0005-0000-0000-000042010000}"/>
    <cellStyle name="Normal 2 22" xfId="206" xr:uid="{00000000-0005-0000-0000-000043010000}"/>
    <cellStyle name="Normal 2 23" xfId="207" xr:uid="{00000000-0005-0000-0000-000044010000}"/>
    <cellStyle name="Normal 2 24" xfId="208" xr:uid="{00000000-0005-0000-0000-000045010000}"/>
    <cellStyle name="Normal 2 25" xfId="209" xr:uid="{00000000-0005-0000-0000-000046010000}"/>
    <cellStyle name="Normal 2 26" xfId="210" xr:uid="{00000000-0005-0000-0000-000047010000}"/>
    <cellStyle name="Normal 2 27" xfId="211" xr:uid="{00000000-0005-0000-0000-000048010000}"/>
    <cellStyle name="Normal 2 28" xfId="212" xr:uid="{00000000-0005-0000-0000-000049010000}"/>
    <cellStyle name="Normal 2 29" xfId="213" xr:uid="{00000000-0005-0000-0000-00004A010000}"/>
    <cellStyle name="Normal 2 3" xfId="214" xr:uid="{00000000-0005-0000-0000-00004B010000}"/>
    <cellStyle name="Normal 2 3 2" xfId="215" xr:uid="{00000000-0005-0000-0000-00004C010000}"/>
    <cellStyle name="Normal 2 30" xfId="216" xr:uid="{00000000-0005-0000-0000-00004D010000}"/>
    <cellStyle name="Normal 2 31" xfId="217" xr:uid="{00000000-0005-0000-0000-00004E010000}"/>
    <cellStyle name="Normal 2 32" xfId="218" xr:uid="{00000000-0005-0000-0000-00004F010000}"/>
    <cellStyle name="Normal 2 33" xfId="351" xr:uid="{00000000-0005-0000-0000-000050010000}"/>
    <cellStyle name="Normal 2 4" xfId="219" xr:uid="{00000000-0005-0000-0000-000051010000}"/>
    <cellStyle name="Normal 2 5" xfId="220" xr:uid="{00000000-0005-0000-0000-000052010000}"/>
    <cellStyle name="Normal 2 6" xfId="221" xr:uid="{00000000-0005-0000-0000-000053010000}"/>
    <cellStyle name="Normal 2 7" xfId="222" xr:uid="{00000000-0005-0000-0000-000054010000}"/>
    <cellStyle name="Normal 2 8" xfId="223" xr:uid="{00000000-0005-0000-0000-000055010000}"/>
    <cellStyle name="Normal 2 9" xfId="224" xr:uid="{00000000-0005-0000-0000-000056010000}"/>
    <cellStyle name="Normal 3" xfId="352" xr:uid="{00000000-0005-0000-0000-000057010000}"/>
    <cellStyle name="Normal 3 2" xfId="225" xr:uid="{00000000-0005-0000-0000-000058010000}"/>
    <cellStyle name="Normal 3 3" xfId="226" xr:uid="{00000000-0005-0000-0000-000059010000}"/>
    <cellStyle name="Normal 3 4" xfId="227" xr:uid="{00000000-0005-0000-0000-00005A010000}"/>
    <cellStyle name="Normal 3 5" xfId="228" xr:uid="{00000000-0005-0000-0000-00005B010000}"/>
    <cellStyle name="Normal 4" xfId="229" xr:uid="{00000000-0005-0000-0000-00005C010000}"/>
    <cellStyle name="Normal 4 2" xfId="230" xr:uid="{00000000-0005-0000-0000-00005D010000}"/>
    <cellStyle name="Normal 4 3" xfId="231" xr:uid="{00000000-0005-0000-0000-00005E010000}"/>
    <cellStyle name="Normal 5" xfId="232" xr:uid="{00000000-0005-0000-0000-00005F010000}"/>
    <cellStyle name="Normal 5 2" xfId="233" xr:uid="{00000000-0005-0000-0000-000060010000}"/>
    <cellStyle name="Normal 6" xfId="234" xr:uid="{00000000-0005-0000-0000-000061010000}"/>
    <cellStyle name="Normal 7" xfId="235" xr:uid="{00000000-0005-0000-0000-000062010000}"/>
    <cellStyle name="Normal 8" xfId="236" xr:uid="{00000000-0005-0000-0000-000063010000}"/>
    <cellStyle name="Normal 9" xfId="237" xr:uid="{00000000-0005-0000-0000-000064010000}"/>
    <cellStyle name="Note 2" xfId="238" xr:uid="{00000000-0005-0000-0000-000065010000}"/>
    <cellStyle name="Note 2 2" xfId="239" xr:uid="{00000000-0005-0000-0000-000066010000}"/>
    <cellStyle name="Note 3" xfId="240" xr:uid="{00000000-0005-0000-0000-000067010000}"/>
    <cellStyle name="Note 4" xfId="241" xr:uid="{00000000-0005-0000-0000-000068010000}"/>
    <cellStyle name="Output 2" xfId="242" xr:uid="{00000000-0005-0000-0000-000069010000}"/>
    <cellStyle name="Output 3" xfId="243" xr:uid="{00000000-0005-0000-0000-00006A010000}"/>
    <cellStyle name="Output 4" xfId="371" xr:uid="{00000000-0005-0000-0000-00006B010000}"/>
    <cellStyle name="Parastais 12" xfId="244" xr:uid="{00000000-0005-0000-0000-00006C010000}"/>
    <cellStyle name="Parastais 13" xfId="245" xr:uid="{00000000-0005-0000-0000-00006D010000}"/>
    <cellStyle name="Parastais 2" xfId="246" xr:uid="{00000000-0005-0000-0000-00006E010000}"/>
    <cellStyle name="Parastais 2 2" xfId="247" xr:uid="{00000000-0005-0000-0000-00006F010000}"/>
    <cellStyle name="Parastais 2 3" xfId="248" xr:uid="{00000000-0005-0000-0000-000070010000}"/>
    <cellStyle name="Parastais 2_FMRik_260209_marts_sad1II.variants" xfId="249" xr:uid="{00000000-0005-0000-0000-000071010000}"/>
    <cellStyle name="Parastais 3" xfId="250" xr:uid="{00000000-0005-0000-0000-000072010000}"/>
    <cellStyle name="Parastais 3 2" xfId="251" xr:uid="{00000000-0005-0000-0000-000073010000}"/>
    <cellStyle name="Parastais 4" xfId="252" xr:uid="{00000000-0005-0000-0000-000074010000}"/>
    <cellStyle name="Parastais 5" xfId="253" xr:uid="{00000000-0005-0000-0000-000075010000}"/>
    <cellStyle name="Parastais 6" xfId="254" xr:uid="{00000000-0005-0000-0000-000076010000}"/>
    <cellStyle name="Parastais_arvalstu_ienemumi_12_05_2005" xfId="255" xr:uid="{00000000-0005-0000-0000-000077010000}"/>
    <cellStyle name="Percent" xfId="256" builtinId="5"/>
    <cellStyle name="Percent 2" xfId="257" xr:uid="{00000000-0005-0000-0000-000079010000}"/>
    <cellStyle name="Percent 2 2" xfId="258" xr:uid="{00000000-0005-0000-0000-00007A010000}"/>
    <cellStyle name="Percent 3" xfId="259" xr:uid="{00000000-0005-0000-0000-00007B010000}"/>
    <cellStyle name="Percent 3 2" xfId="260" xr:uid="{00000000-0005-0000-0000-00007C010000}"/>
    <cellStyle name="Percent 4" xfId="261" xr:uid="{00000000-0005-0000-0000-00007D010000}"/>
    <cellStyle name="Pie??m." xfId="262" xr:uid="{00000000-0005-0000-0000-00007E010000}"/>
    <cellStyle name="SAPBEXaggData" xfId="263" xr:uid="{00000000-0005-0000-0000-00007F010000}"/>
    <cellStyle name="SAPBEXaggData 2" xfId="264" xr:uid="{00000000-0005-0000-0000-000080010000}"/>
    <cellStyle name="SAPBEXaggData 3" xfId="265" xr:uid="{00000000-0005-0000-0000-000081010000}"/>
    <cellStyle name="SAPBEXaggDataEmph" xfId="266" xr:uid="{00000000-0005-0000-0000-000082010000}"/>
    <cellStyle name="SAPBEXaggDataEmph 2" xfId="267" xr:uid="{00000000-0005-0000-0000-000083010000}"/>
    <cellStyle name="SAPBEXaggItem" xfId="268" xr:uid="{00000000-0005-0000-0000-000084010000}"/>
    <cellStyle name="SAPBEXaggItem 2" xfId="269" xr:uid="{00000000-0005-0000-0000-000085010000}"/>
    <cellStyle name="SAPBEXaggItem 3" xfId="270" xr:uid="{00000000-0005-0000-0000-000086010000}"/>
    <cellStyle name="SAPBEXaggItemX" xfId="271" xr:uid="{00000000-0005-0000-0000-000087010000}"/>
    <cellStyle name="SAPBEXaggItemX 2" xfId="272" xr:uid="{00000000-0005-0000-0000-000088010000}"/>
    <cellStyle name="SAPBEXchaText" xfId="273" xr:uid="{00000000-0005-0000-0000-000089010000}"/>
    <cellStyle name="SAPBEXchaText 2" xfId="274" xr:uid="{00000000-0005-0000-0000-00008A010000}"/>
    <cellStyle name="SAPBEXchaText 3" xfId="275" xr:uid="{00000000-0005-0000-0000-00008B010000}"/>
    <cellStyle name="SAPBEXexcBad7" xfId="276" xr:uid="{00000000-0005-0000-0000-00008C010000}"/>
    <cellStyle name="SAPBEXexcBad8" xfId="277" xr:uid="{00000000-0005-0000-0000-00008D010000}"/>
    <cellStyle name="SAPBEXexcBad9" xfId="278" xr:uid="{00000000-0005-0000-0000-00008E010000}"/>
    <cellStyle name="SAPBEXexcCritical4" xfId="279" xr:uid="{00000000-0005-0000-0000-00008F010000}"/>
    <cellStyle name="SAPBEXexcCritical5" xfId="280" xr:uid="{00000000-0005-0000-0000-000090010000}"/>
    <cellStyle name="SAPBEXexcCritical6" xfId="281" xr:uid="{00000000-0005-0000-0000-000091010000}"/>
    <cellStyle name="SAPBEXexcGood1" xfId="282" xr:uid="{00000000-0005-0000-0000-000092010000}"/>
    <cellStyle name="SAPBEXexcGood2" xfId="283" xr:uid="{00000000-0005-0000-0000-000093010000}"/>
    <cellStyle name="SAPBEXexcGood3" xfId="284" xr:uid="{00000000-0005-0000-0000-000094010000}"/>
    <cellStyle name="SAPBEXfilterDrill" xfId="285" xr:uid="{00000000-0005-0000-0000-000095010000}"/>
    <cellStyle name="SAPBEXfilterItem" xfId="286" xr:uid="{00000000-0005-0000-0000-000096010000}"/>
    <cellStyle name="SAPBEXfilterItem 2" xfId="287" xr:uid="{00000000-0005-0000-0000-000097010000}"/>
    <cellStyle name="SAPBEXfilterText" xfId="288" xr:uid="{00000000-0005-0000-0000-000098010000}"/>
    <cellStyle name="SAPBEXfilterText 2" xfId="289" xr:uid="{00000000-0005-0000-0000-000099010000}"/>
    <cellStyle name="SAPBEXformats" xfId="290" xr:uid="{00000000-0005-0000-0000-00009A010000}"/>
    <cellStyle name="SAPBEXheaderItem" xfId="291" xr:uid="{00000000-0005-0000-0000-00009B010000}"/>
    <cellStyle name="SAPBEXheaderText" xfId="292" xr:uid="{00000000-0005-0000-0000-00009C010000}"/>
    <cellStyle name="SAPBEXheaderText 2" xfId="293" xr:uid="{00000000-0005-0000-0000-00009D010000}"/>
    <cellStyle name="SAPBEXHLevel0" xfId="294" xr:uid="{00000000-0005-0000-0000-00009E010000}"/>
    <cellStyle name="SAPBEXHLevel0 2" xfId="295" xr:uid="{00000000-0005-0000-0000-00009F010000}"/>
    <cellStyle name="SAPBEXHLevel0 3" xfId="296" xr:uid="{00000000-0005-0000-0000-0000A0010000}"/>
    <cellStyle name="SAPBEXHLevel0X" xfId="297" xr:uid="{00000000-0005-0000-0000-0000A1010000}"/>
    <cellStyle name="SAPBEXHLevel0X 2" xfId="298" xr:uid="{00000000-0005-0000-0000-0000A2010000}"/>
    <cellStyle name="SAPBEXHLevel1" xfId="299" xr:uid="{00000000-0005-0000-0000-0000A3010000}"/>
    <cellStyle name="SAPBEXHLevel1 2" xfId="300" xr:uid="{00000000-0005-0000-0000-0000A4010000}"/>
    <cellStyle name="SAPBEXHLevel1 3" xfId="301" xr:uid="{00000000-0005-0000-0000-0000A5010000}"/>
    <cellStyle name="SAPBEXHLevel1X" xfId="302" xr:uid="{00000000-0005-0000-0000-0000A6010000}"/>
    <cellStyle name="SAPBEXHLevel1X 2" xfId="303" xr:uid="{00000000-0005-0000-0000-0000A7010000}"/>
    <cellStyle name="SAPBEXHLevel2" xfId="304" xr:uid="{00000000-0005-0000-0000-0000A8010000}"/>
    <cellStyle name="SAPBEXHLevel2 2" xfId="305" xr:uid="{00000000-0005-0000-0000-0000A9010000}"/>
    <cellStyle name="SAPBEXHLevel2 3" xfId="306" xr:uid="{00000000-0005-0000-0000-0000AA010000}"/>
    <cellStyle name="SAPBEXHLevel2X" xfId="307" xr:uid="{00000000-0005-0000-0000-0000AB010000}"/>
    <cellStyle name="SAPBEXHLevel2X 2" xfId="308" xr:uid="{00000000-0005-0000-0000-0000AC010000}"/>
    <cellStyle name="SAPBEXHLevel3" xfId="309" xr:uid="{00000000-0005-0000-0000-0000AD010000}"/>
    <cellStyle name="SAPBEXHLevel3 2" xfId="310" xr:uid="{00000000-0005-0000-0000-0000AE010000}"/>
    <cellStyle name="SAPBEXHLevel3 3" xfId="311" xr:uid="{00000000-0005-0000-0000-0000AF010000}"/>
    <cellStyle name="SAPBEXHLevel3X" xfId="312" xr:uid="{00000000-0005-0000-0000-0000B0010000}"/>
    <cellStyle name="SAPBEXHLevel3X 2" xfId="313" xr:uid="{00000000-0005-0000-0000-0000B1010000}"/>
    <cellStyle name="SAPBEXinputData" xfId="314" xr:uid="{00000000-0005-0000-0000-0000B2010000}"/>
    <cellStyle name="SAPBEXinputData 2" xfId="315" xr:uid="{00000000-0005-0000-0000-0000B3010000}"/>
    <cellStyle name="SAPBEXItemHeader" xfId="316" xr:uid="{00000000-0005-0000-0000-0000B4010000}"/>
    <cellStyle name="SAPBEXresData" xfId="317" xr:uid="{00000000-0005-0000-0000-0000B5010000}"/>
    <cellStyle name="SAPBEXresData 2" xfId="318" xr:uid="{00000000-0005-0000-0000-0000B6010000}"/>
    <cellStyle name="SAPBEXresDataEmph" xfId="319" xr:uid="{00000000-0005-0000-0000-0000B7010000}"/>
    <cellStyle name="SAPBEXresDataEmph 2" xfId="320" xr:uid="{00000000-0005-0000-0000-0000B8010000}"/>
    <cellStyle name="SAPBEXresItem" xfId="321" xr:uid="{00000000-0005-0000-0000-0000B9010000}"/>
    <cellStyle name="SAPBEXresItem 2" xfId="322" xr:uid="{00000000-0005-0000-0000-0000BA010000}"/>
    <cellStyle name="SAPBEXresItemX" xfId="323" xr:uid="{00000000-0005-0000-0000-0000BB010000}"/>
    <cellStyle name="SAPBEXresItemX 2" xfId="324" xr:uid="{00000000-0005-0000-0000-0000BC010000}"/>
    <cellStyle name="SAPBEXstdData" xfId="325" xr:uid="{00000000-0005-0000-0000-0000BD010000}"/>
    <cellStyle name="SAPBEXstdData 2" xfId="326" xr:uid="{00000000-0005-0000-0000-0000BE010000}"/>
    <cellStyle name="SAPBEXstdData 3" xfId="327" xr:uid="{00000000-0005-0000-0000-0000BF010000}"/>
    <cellStyle name="SAPBEXstdData_2009 g _150609" xfId="328" xr:uid="{00000000-0005-0000-0000-0000C0010000}"/>
    <cellStyle name="SAPBEXstdDataEmph" xfId="329" xr:uid="{00000000-0005-0000-0000-0000C1010000}"/>
    <cellStyle name="SAPBEXstdItem" xfId="330" xr:uid="{00000000-0005-0000-0000-0000C2010000}"/>
    <cellStyle name="SAPBEXstdItem 2" xfId="331" xr:uid="{00000000-0005-0000-0000-0000C3010000}"/>
    <cellStyle name="SAPBEXstdItem 3" xfId="332" xr:uid="{00000000-0005-0000-0000-0000C4010000}"/>
    <cellStyle name="SAPBEXstdItem 4" xfId="333" xr:uid="{00000000-0005-0000-0000-0000C5010000}"/>
    <cellStyle name="SAPBEXstdItem_FMLikp03_081208_15_aprrez" xfId="334" xr:uid="{00000000-0005-0000-0000-0000C6010000}"/>
    <cellStyle name="SAPBEXstdItemX" xfId="335" xr:uid="{00000000-0005-0000-0000-0000C7010000}"/>
    <cellStyle name="SAPBEXstdItemX 2" xfId="336" xr:uid="{00000000-0005-0000-0000-0000C8010000}"/>
    <cellStyle name="SAPBEXtitle" xfId="337" xr:uid="{00000000-0005-0000-0000-0000C9010000}"/>
    <cellStyle name="SAPBEXunassignedItem" xfId="338" xr:uid="{00000000-0005-0000-0000-0000CA010000}"/>
    <cellStyle name="SAPBEXundefined" xfId="339" xr:uid="{00000000-0005-0000-0000-0000CB010000}"/>
    <cellStyle name="SAPBEXundefined 2" xfId="340" xr:uid="{00000000-0005-0000-0000-0000CC010000}"/>
    <cellStyle name="Sheet Title" xfId="341" xr:uid="{00000000-0005-0000-0000-0000CD010000}"/>
    <cellStyle name="Stils 1" xfId="342" xr:uid="{00000000-0005-0000-0000-0000CE010000}"/>
    <cellStyle name="Style 1" xfId="343" xr:uid="{00000000-0005-0000-0000-0000CF010000}"/>
    <cellStyle name="Title 2" xfId="344" xr:uid="{00000000-0005-0000-0000-0000D0010000}"/>
    <cellStyle name="Title 3" xfId="345" xr:uid="{00000000-0005-0000-0000-0000D1010000}"/>
    <cellStyle name="Total 2" xfId="346" xr:uid="{00000000-0005-0000-0000-0000D2010000}"/>
    <cellStyle name="Total 3" xfId="347" xr:uid="{00000000-0005-0000-0000-0000D3010000}"/>
    <cellStyle name="Total 4" xfId="389" xr:uid="{00000000-0005-0000-0000-0000D4010000}"/>
    <cellStyle name="V?st." xfId="348" xr:uid="{00000000-0005-0000-0000-0000D5010000}"/>
    <cellStyle name="Warning Text 2" xfId="349" xr:uid="{00000000-0005-0000-0000-0000D6010000}"/>
    <cellStyle name="Warning Text 3" xfId="350" xr:uid="{00000000-0005-0000-0000-0000D7010000}"/>
    <cellStyle name="Warning Text 4" xfId="390" xr:uid="{00000000-0005-0000-0000-0000D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Budžeta izpildes dinamika 2024. gadā  2021.-2027. ES fondu periodā</a:t>
            </a:r>
          </a:p>
        </c:rich>
      </c:tx>
      <c:layout>
        <c:manualLayout>
          <c:xMode val="edge"/>
          <c:yMode val="edge"/>
          <c:x val="0.21939407325713634"/>
          <c:y val="1.25516106747330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'Budžeta dinamika 21-27'!$F$4</c:f>
              <c:strCache>
                <c:ptCount val="1"/>
                <c:pt idx="0">
                  <c:v>Ikmēneša budžeta izdevumi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05-4C7E-98DB-02FD76654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'Budžeta dinamika 21-27'!$G$2:$R$2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21-27'!$G$4:$R$4</c:f>
              <c:numCache>
                <c:formatCode>#,##0</c:formatCode>
                <c:ptCount val="12"/>
                <c:pt idx="0">
                  <c:v>19866634.670000002</c:v>
                </c:pt>
                <c:pt idx="1">
                  <c:v>4949478.5300000012</c:v>
                </c:pt>
                <c:pt idx="2">
                  <c:v>6550010.6900000013</c:v>
                </c:pt>
                <c:pt idx="3">
                  <c:v>14426986.319999997</c:v>
                </c:pt>
                <c:pt idx="4">
                  <c:v>13988022.600000001</c:v>
                </c:pt>
                <c:pt idx="5">
                  <c:v>5515467.6400000006</c:v>
                </c:pt>
                <c:pt idx="6">
                  <c:v>16580155.970000014</c:v>
                </c:pt>
                <c:pt idx="7">
                  <c:v>7362472.049999997</c:v>
                </c:pt>
                <c:pt idx="8">
                  <c:v>12345212.700000003</c:v>
                </c:pt>
                <c:pt idx="9">
                  <c:v>53452023.159999996</c:v>
                </c:pt>
                <c:pt idx="10">
                  <c:v>45563143.619999975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2-4146-AFE2-7804DDD29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69600"/>
        <c:axId val="178567424"/>
      </c:barChart>
      <c:lineChart>
        <c:grouping val="standard"/>
        <c:varyColors val="0"/>
        <c:ser>
          <c:idx val="1"/>
          <c:order val="0"/>
          <c:tx>
            <c:strRef>
              <c:f>'Budžeta dinamika 21-27'!$F$3</c:f>
              <c:strCache>
                <c:ptCount val="1"/>
                <c:pt idx="0">
                  <c:v>Budžeta izpilde, kumulatīvi, milj. euro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'Budžeta dinamika 21-27'!$G$2:$R$2</c:f>
              <c:strCache>
                <c:ptCount val="12"/>
                <c:pt idx="0">
                  <c:v>Janvāris</c:v>
                </c:pt>
                <c:pt idx="1">
                  <c:v>Februāris</c:v>
                </c:pt>
                <c:pt idx="2">
                  <c:v>Marts</c:v>
                </c:pt>
                <c:pt idx="3">
                  <c:v>Aprīlis</c:v>
                </c:pt>
                <c:pt idx="4">
                  <c:v>Maijs</c:v>
                </c:pt>
                <c:pt idx="5">
                  <c:v>Jūnijs</c:v>
                </c:pt>
                <c:pt idx="6">
                  <c:v>Jūlijs</c:v>
                </c:pt>
                <c:pt idx="7">
                  <c:v>Augusts</c:v>
                </c:pt>
                <c:pt idx="8">
                  <c:v>Septembris</c:v>
                </c:pt>
                <c:pt idx="9">
                  <c:v>Oktobris</c:v>
                </c:pt>
                <c:pt idx="10">
                  <c:v>Novembris</c:v>
                </c:pt>
                <c:pt idx="11">
                  <c:v>Decembris</c:v>
                </c:pt>
              </c:strCache>
            </c:strRef>
          </c:cat>
          <c:val>
            <c:numRef>
              <c:f>'Budžeta dinamika 21-27'!$G$3:$R$3</c:f>
              <c:numCache>
                <c:formatCode>#,##0</c:formatCode>
                <c:ptCount val="12"/>
                <c:pt idx="0">
                  <c:v>19866634.670000002</c:v>
                </c:pt>
                <c:pt idx="1">
                  <c:v>24816113.200000003</c:v>
                </c:pt>
                <c:pt idx="2">
                  <c:v>31366123.890000004</c:v>
                </c:pt>
                <c:pt idx="3">
                  <c:v>45793110.210000001</c:v>
                </c:pt>
                <c:pt idx="4">
                  <c:v>59781132.810000002</c:v>
                </c:pt>
                <c:pt idx="5">
                  <c:v>65296600.450000003</c:v>
                </c:pt>
                <c:pt idx="6">
                  <c:v>81876756.420000017</c:v>
                </c:pt>
                <c:pt idx="7">
                  <c:v>89239228.470000014</c:v>
                </c:pt>
                <c:pt idx="8">
                  <c:v>101584441.17000002</c:v>
                </c:pt>
                <c:pt idx="9">
                  <c:v>155036464.33000001</c:v>
                </c:pt>
                <c:pt idx="10">
                  <c:v>200599607.94999999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F2-4146-AFE2-7804DDD29A6C}"/>
            </c:ext>
          </c:extLst>
        </c:ser>
        <c:ser>
          <c:idx val="3"/>
          <c:order val="2"/>
          <c:tx>
            <c:strRef>
              <c:f>'Budžeta dinamika 21-27'!$F$5</c:f>
              <c:strCache>
                <c:ptCount val="1"/>
                <c:pt idx="0">
                  <c:v>Budžeta likums 2024. gadam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4.0249474413718228E-3"/>
                  <c:y val="-1.4723982854436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0-4117-B16A-0CDCCB2D4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'Budžeta dinamika 21-27'!$G$5:$R$5</c:f>
              <c:numCache>
                <c:formatCode>#,##0</c:formatCode>
                <c:ptCount val="12"/>
                <c:pt idx="11">
                  <c:v>423000000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0-4117-B16A-0CDCCB2D4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51424"/>
        <c:axId val="178565504"/>
      </c:lineChart>
      <c:catAx>
        <c:axId val="1785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565504"/>
        <c:crosses val="autoZero"/>
        <c:auto val="1"/>
        <c:lblAlgn val="ctr"/>
        <c:lblOffset val="100"/>
        <c:noMultiLvlLbl val="0"/>
      </c:catAx>
      <c:valAx>
        <c:axId val="178565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55142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lv-LV"/>
                    <a:t>Milj. </a:t>
                  </a:r>
                  <a:r>
                    <a:rPr lang="lv-LV" i="1"/>
                    <a:t>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8567424"/>
        <c:scaling>
          <c:orientation val="minMax"/>
          <c:max val="300000000"/>
        </c:scaling>
        <c:delete val="1"/>
        <c:axPos val="r"/>
        <c:numFmt formatCode="#,##0" sourceLinked="1"/>
        <c:majorTickMark val="out"/>
        <c:minorTickMark val="none"/>
        <c:tickLblPos val="nextTo"/>
        <c:crossAx val="178569600"/>
        <c:crosses val="max"/>
        <c:crossBetween val="between"/>
        <c:dispUnits>
          <c:builtInUnit val="millions"/>
        </c:dispUnits>
      </c:valAx>
      <c:catAx>
        <c:axId val="17856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56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lv-LV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92D050"/>
  </sheetPr>
  <sheetViews>
    <sheetView zoomScale="7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38697" cy="90957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ud-dzelz\AppData\Local\Microsoft\Windows\INetCache\Content.Outlook\F28PUGTB\05_21-27_ES-fondi_EEZ-NOR_bud&#382;ets_septembri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ESfondi_21-27"/>
      <sheetName val="2_EEZ_NOR"/>
      <sheetName val="3_Budžeta_dinamika_21-27_G"/>
      <sheetName val="Budžeta dinamika 21-27"/>
    </sheetNames>
    <sheetDataSet>
      <sheetData sheetId="0"/>
      <sheetData sheetId="1"/>
      <sheetData sheetId="2" refreshError="1"/>
      <sheetData sheetId="3">
        <row r="5">
          <cell r="R5">
            <v>423000000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87"/>
  <sheetViews>
    <sheetView view="pageBreakPreview" zoomScale="85" zoomScaleNormal="85" zoomScaleSheetLayoutView="85" workbookViewId="0">
      <selection activeCell="C8" sqref="C8"/>
    </sheetView>
  </sheetViews>
  <sheetFormatPr defaultRowHeight="14.5" outlineLevelRow="1"/>
  <cols>
    <col min="1" max="1" width="43.81640625" customWidth="1"/>
    <col min="2" max="2" width="16" customWidth="1"/>
    <col min="3" max="3" width="16.54296875" customWidth="1"/>
    <col min="4" max="4" width="18" customWidth="1"/>
    <col min="5" max="5" width="24.54296875" customWidth="1"/>
    <col min="6" max="6" width="9.1796875" customWidth="1"/>
    <col min="7" max="7" width="18" bestFit="1" customWidth="1"/>
    <col min="8" max="8" width="28" customWidth="1"/>
    <col min="9" max="9" width="10.81640625" bestFit="1" customWidth="1"/>
  </cols>
  <sheetData>
    <row r="1" spans="1:8" ht="15.5">
      <c r="A1" s="1"/>
      <c r="B1" s="1"/>
      <c r="C1" s="1"/>
      <c r="D1" s="1"/>
      <c r="E1" s="1"/>
      <c r="F1" s="1"/>
      <c r="G1" s="1"/>
      <c r="H1" s="1"/>
    </row>
    <row r="2" spans="1:8" ht="21" customHeight="1">
      <c r="A2" s="256" t="s">
        <v>200</v>
      </c>
      <c r="B2" s="256"/>
      <c r="C2" s="256"/>
      <c r="D2" s="256"/>
      <c r="E2" s="256"/>
      <c r="F2" s="1"/>
      <c r="G2" s="1"/>
      <c r="H2" s="1"/>
    </row>
    <row r="3" spans="1:8" ht="19.5" customHeight="1">
      <c r="A3" s="13" t="s">
        <v>213</v>
      </c>
      <c r="B3" s="14"/>
      <c r="C3" s="14"/>
      <c r="D3" s="14"/>
      <c r="E3" s="14"/>
      <c r="F3" s="1"/>
      <c r="G3" s="1"/>
      <c r="H3" s="1"/>
    </row>
    <row r="4" spans="1:8" ht="19.5" customHeight="1">
      <c r="A4" s="262" t="s">
        <v>202</v>
      </c>
      <c r="B4" s="262"/>
      <c r="C4" s="262"/>
      <c r="D4" s="262"/>
      <c r="E4" s="162">
        <f>'Budžeta dinamika 21-27'!R5</f>
        <v>423000000</v>
      </c>
      <c r="F4" s="1"/>
      <c r="G4" s="1"/>
      <c r="H4" s="1"/>
    </row>
    <row r="5" spans="1:8" ht="19.5" customHeight="1">
      <c r="A5" s="262" t="s">
        <v>221</v>
      </c>
      <c r="B5" s="262"/>
      <c r="C5" s="262"/>
      <c r="D5" s="262"/>
      <c r="E5" s="162">
        <f>B83</f>
        <v>899152975</v>
      </c>
      <c r="F5" s="1"/>
      <c r="G5" s="1"/>
      <c r="H5" s="1"/>
    </row>
    <row r="6" spans="1:8" ht="19.5" hidden="1" customHeight="1">
      <c r="A6" s="262" t="s">
        <v>203</v>
      </c>
      <c r="B6" s="262"/>
      <c r="C6" s="262"/>
      <c r="D6" s="262"/>
      <c r="E6" s="162">
        <f>E4-E5</f>
        <v>-476152975</v>
      </c>
      <c r="F6" s="1"/>
      <c r="G6" s="1"/>
      <c r="H6" s="1"/>
    </row>
    <row r="7" spans="1:8" s="2" customFormat="1" ht="49.5" customHeight="1">
      <c r="A7" s="15" t="s">
        <v>2</v>
      </c>
      <c r="B7" s="15" t="s">
        <v>226</v>
      </c>
      <c r="C7" s="15" t="s">
        <v>227</v>
      </c>
      <c r="D7" s="15" t="s">
        <v>20</v>
      </c>
      <c r="E7" s="15" t="s">
        <v>127</v>
      </c>
    </row>
    <row r="8" spans="1:8" s="3" customFormat="1" ht="16" thickBot="1">
      <c r="A8" s="15">
        <v>1</v>
      </c>
      <c r="B8" s="15">
        <v>2</v>
      </c>
      <c r="C8" s="15">
        <v>3</v>
      </c>
      <c r="D8" s="15" t="s">
        <v>130</v>
      </c>
      <c r="E8" s="88" t="s">
        <v>131</v>
      </c>
    </row>
    <row r="9" spans="1:8" s="4" customFormat="1" ht="17.25" customHeight="1">
      <c r="A9" s="257" t="s">
        <v>59</v>
      </c>
      <c r="B9" s="258"/>
      <c r="C9" s="258"/>
      <c r="D9" s="258"/>
      <c r="E9" s="259"/>
      <c r="H9" s="1"/>
    </row>
    <row r="10" spans="1:8" s="4" customFormat="1" ht="15.5">
      <c r="A10" s="17" t="s">
        <v>22</v>
      </c>
      <c r="B10" s="18">
        <f>B13+B11+B12</f>
        <v>159030593</v>
      </c>
      <c r="C10" s="18">
        <f>C13+C11+C12</f>
        <v>139845296.88999999</v>
      </c>
      <c r="D10" s="123">
        <f>C10/B10</f>
        <v>0.87936097232562027</v>
      </c>
      <c r="E10" s="18">
        <f>B10-C10</f>
        <v>19185296.110000014</v>
      </c>
      <c r="F10" s="5"/>
      <c r="G10" s="5"/>
      <c r="H10" s="1"/>
    </row>
    <row r="11" spans="1:8" s="4" customFormat="1" ht="15.5">
      <c r="A11" s="20" t="s">
        <v>26</v>
      </c>
      <c r="B11" s="21">
        <v>155102536</v>
      </c>
      <c r="C11" s="21">
        <v>136054237.34</v>
      </c>
      <c r="D11" s="122">
        <f>IFERROR(C11/B11,"-")</f>
        <v>0.8771889928350366</v>
      </c>
      <c r="E11" s="52">
        <f>IF(B11&gt;0,B11-C11,0)</f>
        <v>19048298.659999996</v>
      </c>
      <c r="F11" s="5"/>
      <c r="G11" s="5"/>
      <c r="H11" s="1"/>
    </row>
    <row r="12" spans="1:8" s="4" customFormat="1" ht="15.5">
      <c r="A12" s="20" t="s">
        <v>39</v>
      </c>
      <c r="B12" s="21">
        <v>3919876</v>
      </c>
      <c r="C12" s="21">
        <v>3783475.07</v>
      </c>
      <c r="D12" s="122">
        <f>IFERROR(C12/B12,"-")</f>
        <v>0.96520274365821768</v>
      </c>
      <c r="E12" s="52">
        <f>IF(B12&gt;0,B12-C12,0)</f>
        <v>136400.93000000017</v>
      </c>
      <c r="F12" s="5"/>
      <c r="G12" s="5"/>
      <c r="H12" s="1"/>
    </row>
    <row r="13" spans="1:8" s="4" customFormat="1" ht="15.5">
      <c r="A13" s="20" t="s">
        <v>215</v>
      </c>
      <c r="B13" s="21">
        <v>8181</v>
      </c>
      <c r="C13" s="21">
        <v>7584.48</v>
      </c>
      <c r="D13" s="122">
        <f>IFERROR(C13/B13,"-")</f>
        <v>0.92708470847084701</v>
      </c>
      <c r="E13" s="52">
        <f>IF(B13&gt;0,B13-C13,0)</f>
        <v>596.52000000000044</v>
      </c>
      <c r="F13" s="5"/>
      <c r="G13" s="5"/>
      <c r="H13" s="1"/>
    </row>
    <row r="14" spans="1:8" s="4" customFormat="1" ht="15.5">
      <c r="A14" s="17" t="s">
        <v>23</v>
      </c>
      <c r="B14" s="18">
        <f>B15+B16+B17+B26+B28+B25++B27+B18+B24+B19+B23+B21+B22+B20</f>
        <v>121199011</v>
      </c>
      <c r="C14" s="18">
        <f>C15+C16+C17+C26+C28+C25++C27+C18+C24+C19+C23+C21+C22+C20</f>
        <v>114794543.06</v>
      </c>
      <c r="D14" s="123">
        <f>C14/B14</f>
        <v>0.94715742408162062</v>
      </c>
      <c r="E14" s="18">
        <f>B14-C14</f>
        <v>6404467.9399999976</v>
      </c>
      <c r="F14" s="5"/>
      <c r="G14" s="5"/>
      <c r="H14" s="1"/>
    </row>
    <row r="15" spans="1:8" s="4" customFormat="1" ht="15.5">
      <c r="A15" s="20" t="s">
        <v>33</v>
      </c>
      <c r="B15" s="21">
        <v>48621564</v>
      </c>
      <c r="C15" s="21">
        <v>45281025.119999997</v>
      </c>
      <c r="D15" s="122">
        <f t="shared" ref="D15:D28" si="0">IFERROR(C15/B15,"-")</f>
        <v>0.93129511670994369</v>
      </c>
      <c r="E15" s="52">
        <f t="shared" ref="E15:E28" si="1">IF(B15&gt;0,B15-C15,0)</f>
        <v>3340538.8800000027</v>
      </c>
      <c r="F15" s="5"/>
      <c r="G15" s="5"/>
      <c r="H15" s="1"/>
    </row>
    <row r="16" spans="1:8" s="4" customFormat="1" ht="15.5">
      <c r="A16" s="20" t="s">
        <v>106</v>
      </c>
      <c r="B16" s="21">
        <v>13801363</v>
      </c>
      <c r="C16" s="21">
        <v>12754613.140000001</v>
      </c>
      <c r="D16" s="122">
        <f t="shared" si="0"/>
        <v>0.9241560518334313</v>
      </c>
      <c r="E16" s="52">
        <f t="shared" si="1"/>
        <v>1046749.8599999994</v>
      </c>
      <c r="F16" s="5"/>
      <c r="G16" s="5"/>
      <c r="H16" s="1"/>
    </row>
    <row r="17" spans="1:8" s="4" customFormat="1" ht="15.5">
      <c r="A17" s="20" t="s">
        <v>103</v>
      </c>
      <c r="B17" s="21">
        <v>2811394</v>
      </c>
      <c r="C17" s="21">
        <v>2083777.45</v>
      </c>
      <c r="D17" s="122">
        <f t="shared" si="0"/>
        <v>0.74119011778498489</v>
      </c>
      <c r="E17" s="52">
        <f t="shared" si="1"/>
        <v>727616.55</v>
      </c>
      <c r="F17" s="5"/>
      <c r="G17" s="5"/>
      <c r="H17" s="1"/>
    </row>
    <row r="18" spans="1:8" s="4" customFormat="1" ht="15.5">
      <c r="A18" s="20" t="s">
        <v>40</v>
      </c>
      <c r="B18" s="21">
        <v>8795113</v>
      </c>
      <c r="C18" s="21">
        <v>8400432.1199999992</v>
      </c>
      <c r="D18" s="122">
        <f t="shared" si="0"/>
        <v>0.95512497906507843</v>
      </c>
      <c r="E18" s="52">
        <f t="shared" si="1"/>
        <v>394680.88000000082</v>
      </c>
      <c r="F18" s="5"/>
      <c r="G18" s="5"/>
      <c r="H18" s="1"/>
    </row>
    <row r="19" spans="1:8" s="4" customFormat="1" ht="15.5">
      <c r="A19" s="20" t="s">
        <v>38</v>
      </c>
      <c r="B19" s="21">
        <v>4078070</v>
      </c>
      <c r="C19" s="21">
        <v>3725689.94</v>
      </c>
      <c r="D19" s="122">
        <f t="shared" si="0"/>
        <v>0.91359146360901111</v>
      </c>
      <c r="E19" s="52">
        <f t="shared" si="1"/>
        <v>352380.06000000006</v>
      </c>
      <c r="F19" s="5"/>
      <c r="G19" s="5"/>
      <c r="H19" s="1"/>
    </row>
    <row r="20" spans="1:8" s="4" customFormat="1" ht="15.5">
      <c r="A20" s="20" t="s">
        <v>37</v>
      </c>
      <c r="B20" s="21">
        <v>22843403</v>
      </c>
      <c r="C20" s="21">
        <v>22512194.07</v>
      </c>
      <c r="D20" s="122">
        <f t="shared" si="0"/>
        <v>0.98550089362780147</v>
      </c>
      <c r="E20" s="52">
        <f t="shared" si="1"/>
        <v>331208.9299999997</v>
      </c>
      <c r="F20" s="5"/>
      <c r="G20" s="5"/>
      <c r="H20" s="1"/>
    </row>
    <row r="21" spans="1:8" s="4" customFormat="1" ht="15.5">
      <c r="A21" s="20" t="s">
        <v>128</v>
      </c>
      <c r="B21" s="21">
        <v>5676831</v>
      </c>
      <c r="C21" s="21">
        <v>5573836.8399999999</v>
      </c>
      <c r="D21" s="122">
        <f t="shared" si="0"/>
        <v>0.98185710302103402</v>
      </c>
      <c r="E21" s="52">
        <f t="shared" si="1"/>
        <v>102994.16000000015</v>
      </c>
      <c r="F21" s="5"/>
      <c r="G21" s="5"/>
      <c r="H21" s="1"/>
    </row>
    <row r="22" spans="1:8" s="4" customFormat="1" ht="15.5">
      <c r="A22" s="20" t="s">
        <v>111</v>
      </c>
      <c r="B22" s="21">
        <v>1894254</v>
      </c>
      <c r="C22" s="21">
        <v>1842396.54</v>
      </c>
      <c r="D22" s="122">
        <f t="shared" si="0"/>
        <v>0.97262380863390019</v>
      </c>
      <c r="E22" s="52">
        <f t="shared" si="1"/>
        <v>51857.459999999963</v>
      </c>
      <c r="F22" s="5"/>
      <c r="G22" s="5"/>
      <c r="H22" s="1"/>
    </row>
    <row r="23" spans="1:8" s="4" customFormat="1" ht="15.5">
      <c r="A23" s="20" t="s">
        <v>104</v>
      </c>
      <c r="B23" s="21">
        <v>6308846</v>
      </c>
      <c r="C23" s="21">
        <v>6257799.2800000003</v>
      </c>
      <c r="D23" s="122">
        <f t="shared" si="0"/>
        <v>0.99190870723425495</v>
      </c>
      <c r="E23" s="52">
        <f t="shared" si="1"/>
        <v>51046.719999999739</v>
      </c>
      <c r="F23" s="5"/>
      <c r="G23" s="7"/>
      <c r="H23" s="10"/>
    </row>
    <row r="24" spans="1:8" s="4" customFormat="1" ht="15.5">
      <c r="A24" s="20" t="s">
        <v>129</v>
      </c>
      <c r="B24" s="21">
        <v>236496</v>
      </c>
      <c r="C24" s="21">
        <v>231104.63</v>
      </c>
      <c r="D24" s="122">
        <f t="shared" si="0"/>
        <v>0.97720312394289965</v>
      </c>
      <c r="E24" s="52">
        <f t="shared" si="1"/>
        <v>5391.3699999999953</v>
      </c>
      <c r="F24" s="5"/>
      <c r="G24" s="7"/>
      <c r="H24" s="10"/>
    </row>
    <row r="25" spans="1:8" s="4" customFormat="1" ht="15.5">
      <c r="A25" s="20" t="s">
        <v>29</v>
      </c>
      <c r="B25" s="21">
        <v>6131677</v>
      </c>
      <c r="C25" s="21">
        <v>6131673.9299999997</v>
      </c>
      <c r="D25" s="122">
        <f t="shared" si="0"/>
        <v>0.99999949932131127</v>
      </c>
      <c r="E25" s="52">
        <f t="shared" si="1"/>
        <v>3.0700000002980232</v>
      </c>
      <c r="F25" s="5"/>
      <c r="G25" s="5"/>
      <c r="H25" s="1"/>
    </row>
    <row r="26" spans="1:8" s="4" customFormat="1" ht="15.5" hidden="1" outlineLevel="1">
      <c r="A26" s="20" t="s">
        <v>114</v>
      </c>
      <c r="B26" s="21">
        <v>0</v>
      </c>
      <c r="C26" s="21">
        <v>0</v>
      </c>
      <c r="D26" s="122" t="str">
        <f t="shared" si="0"/>
        <v>-</v>
      </c>
      <c r="E26" s="52">
        <f t="shared" si="1"/>
        <v>0</v>
      </c>
      <c r="F26" s="5"/>
      <c r="G26" s="5"/>
      <c r="H26" s="1"/>
    </row>
    <row r="27" spans="1:8" s="4" customFormat="1" ht="15.5" hidden="1" outlineLevel="1">
      <c r="A27" s="20" t="s">
        <v>135</v>
      </c>
      <c r="B27" s="21">
        <v>0</v>
      </c>
      <c r="C27" s="21">
        <v>0</v>
      </c>
      <c r="D27" s="122" t="str">
        <f t="shared" si="0"/>
        <v>-</v>
      </c>
      <c r="E27" s="52">
        <f t="shared" si="1"/>
        <v>0</v>
      </c>
      <c r="F27" s="5"/>
      <c r="G27" s="5"/>
      <c r="H27" s="1"/>
    </row>
    <row r="28" spans="1:8" s="4" customFormat="1" ht="15.75" hidden="1" customHeight="1" outlineLevel="1">
      <c r="A28" s="20" t="s">
        <v>27</v>
      </c>
      <c r="B28" s="21">
        <v>0</v>
      </c>
      <c r="C28" s="21">
        <v>0</v>
      </c>
      <c r="D28" s="122" t="str">
        <f t="shared" si="0"/>
        <v>-</v>
      </c>
      <c r="E28" s="52">
        <f t="shared" si="1"/>
        <v>0</v>
      </c>
      <c r="F28" s="5"/>
      <c r="G28" s="5"/>
      <c r="H28" s="1"/>
    </row>
    <row r="29" spans="1:8" s="4" customFormat="1" ht="15.5" collapsed="1">
      <c r="A29" s="24" t="s">
        <v>24</v>
      </c>
      <c r="B29" s="18">
        <f>B36+B33+B34+B30+B38+B41+B39+B32+B37+B31+B40+B35</f>
        <v>106238695</v>
      </c>
      <c r="C29" s="18">
        <f>C36+C33+C34+C30+C38+C41+C39+C32+C37+C31+C40+C35</f>
        <v>103357029.63</v>
      </c>
      <c r="D29" s="123">
        <f>C29/B29</f>
        <v>0.97287555753579236</v>
      </c>
      <c r="E29" s="18">
        <f>B29-C29</f>
        <v>2881665.3700000048</v>
      </c>
      <c r="F29" s="5"/>
      <c r="G29" s="5"/>
      <c r="H29" s="5"/>
    </row>
    <row r="30" spans="1:8" s="4" customFormat="1" ht="15.5">
      <c r="A30" s="20" t="s">
        <v>25</v>
      </c>
      <c r="B30" s="21">
        <v>31326392</v>
      </c>
      <c r="C30" s="21">
        <v>29950304.859999999</v>
      </c>
      <c r="D30" s="122">
        <f t="shared" ref="D30:D41" si="2">IFERROR(C30/B30,"-")</f>
        <v>0.95607259399678068</v>
      </c>
      <c r="E30" s="52">
        <f t="shared" ref="E30:E41" si="3">IF(B30&gt;0,B30-C30,0)</f>
        <v>1376087.1400000006</v>
      </c>
      <c r="F30" s="5"/>
      <c r="G30" s="5"/>
      <c r="H30" s="5"/>
    </row>
    <row r="31" spans="1:8" s="4" customFormat="1" ht="15.5">
      <c r="A31" s="20" t="s">
        <v>28</v>
      </c>
      <c r="B31" s="21">
        <v>40695451</v>
      </c>
      <c r="C31" s="21">
        <v>39858373.649999999</v>
      </c>
      <c r="D31" s="122">
        <f t="shared" si="2"/>
        <v>0.97943068993141269</v>
      </c>
      <c r="E31" s="52">
        <f t="shared" si="3"/>
        <v>837077.35000000149</v>
      </c>
      <c r="F31" s="5"/>
      <c r="G31" s="5"/>
      <c r="H31" s="5"/>
    </row>
    <row r="32" spans="1:8" s="4" customFormat="1" ht="15.5">
      <c r="A32" s="20" t="s">
        <v>108</v>
      </c>
      <c r="B32" s="21">
        <v>12876787</v>
      </c>
      <c r="C32" s="21">
        <v>12333974.949999999</v>
      </c>
      <c r="D32" s="122">
        <f t="shared" si="2"/>
        <v>0.95784569163099453</v>
      </c>
      <c r="E32" s="52">
        <f t="shared" si="3"/>
        <v>542812.05000000075</v>
      </c>
      <c r="F32" s="5"/>
      <c r="G32" s="5"/>
      <c r="H32" s="5"/>
    </row>
    <row r="33" spans="1:9" s="4" customFormat="1" ht="15.5">
      <c r="A33" s="20" t="s">
        <v>61</v>
      </c>
      <c r="B33" s="21">
        <v>1152976</v>
      </c>
      <c r="C33" s="21">
        <v>1091848.3400000001</v>
      </c>
      <c r="D33" s="122">
        <f t="shared" si="2"/>
        <v>0.94698271256296751</v>
      </c>
      <c r="E33" s="52">
        <f t="shared" si="3"/>
        <v>61127.659999999916</v>
      </c>
      <c r="F33" s="5"/>
      <c r="G33" s="5"/>
      <c r="H33" s="5"/>
    </row>
    <row r="34" spans="1:9" s="4" customFormat="1" ht="15.5">
      <c r="A34" s="20" t="s">
        <v>60</v>
      </c>
      <c r="B34" s="21">
        <v>2617099</v>
      </c>
      <c r="C34" s="21">
        <v>2565905.48</v>
      </c>
      <c r="D34" s="122">
        <f t="shared" si="2"/>
        <v>0.98043882940614779</v>
      </c>
      <c r="E34" s="52">
        <f t="shared" si="3"/>
        <v>51193.520000000019</v>
      </c>
      <c r="F34" s="5"/>
      <c r="G34" s="5"/>
      <c r="H34" s="5"/>
    </row>
    <row r="35" spans="1:9" s="4" customFormat="1" ht="15.5">
      <c r="A35" s="20" t="s">
        <v>32</v>
      </c>
      <c r="B35" s="21">
        <v>19246</v>
      </c>
      <c r="C35" s="21">
        <v>8879.66</v>
      </c>
      <c r="D35" s="122">
        <f t="shared" si="2"/>
        <v>0.46137690948768573</v>
      </c>
      <c r="E35" s="52">
        <f t="shared" si="3"/>
        <v>10366.34</v>
      </c>
      <c r="F35" s="5"/>
      <c r="G35" s="5"/>
      <c r="H35" s="5"/>
    </row>
    <row r="36" spans="1:9" s="4" customFormat="1" ht="15.5">
      <c r="A36" s="20" t="s">
        <v>34</v>
      </c>
      <c r="B36" s="21">
        <v>15556</v>
      </c>
      <c r="C36" s="21">
        <v>12554.69</v>
      </c>
      <c r="D36" s="122">
        <f t="shared" si="2"/>
        <v>0.80706415530984832</v>
      </c>
      <c r="E36" s="52">
        <f t="shared" si="3"/>
        <v>3001.3099999999995</v>
      </c>
      <c r="F36" s="5"/>
      <c r="G36" s="5"/>
      <c r="H36" s="5"/>
    </row>
    <row r="37" spans="1:9" s="4" customFormat="1" ht="15.5" hidden="1" outlineLevel="1">
      <c r="A37" s="25" t="s">
        <v>102</v>
      </c>
      <c r="B37" s="26">
        <v>0</v>
      </c>
      <c r="C37" s="26">
        <v>0</v>
      </c>
      <c r="D37" s="122" t="str">
        <f t="shared" si="2"/>
        <v>-</v>
      </c>
      <c r="E37" s="23">
        <f t="shared" si="3"/>
        <v>0</v>
      </c>
      <c r="F37" s="5"/>
      <c r="G37" s="5"/>
      <c r="H37" s="5"/>
    </row>
    <row r="38" spans="1:9" s="4" customFormat="1" ht="15.5" hidden="1" outlineLevel="1">
      <c r="A38" s="20" t="s">
        <v>109</v>
      </c>
      <c r="B38" s="21">
        <v>0</v>
      </c>
      <c r="C38" s="21">
        <v>0</v>
      </c>
      <c r="D38" s="122" t="str">
        <f t="shared" si="2"/>
        <v>-</v>
      </c>
      <c r="E38" s="52">
        <f t="shared" si="3"/>
        <v>0</v>
      </c>
      <c r="F38" s="5"/>
      <c r="G38" s="5"/>
      <c r="H38" s="5"/>
    </row>
    <row r="39" spans="1:9" s="4" customFormat="1" ht="15.5" hidden="1" outlineLevel="1">
      <c r="A39" s="160" t="s">
        <v>107</v>
      </c>
      <c r="B39" s="21">
        <v>0</v>
      </c>
      <c r="C39" s="21">
        <v>0</v>
      </c>
      <c r="D39" s="122" t="str">
        <f t="shared" si="2"/>
        <v>-</v>
      </c>
      <c r="E39" s="23">
        <f t="shared" si="3"/>
        <v>0</v>
      </c>
      <c r="F39" s="5"/>
      <c r="G39" s="5"/>
      <c r="H39" s="5"/>
    </row>
    <row r="40" spans="1:9" s="4" customFormat="1" ht="19.5" hidden="1" customHeight="1" outlineLevel="1">
      <c r="A40" s="158" t="s">
        <v>62</v>
      </c>
      <c r="B40" s="159">
        <v>0</v>
      </c>
      <c r="C40" s="159">
        <v>0</v>
      </c>
      <c r="D40" s="122" t="str">
        <f t="shared" si="2"/>
        <v>-</v>
      </c>
      <c r="E40" s="52">
        <f t="shared" si="3"/>
        <v>0</v>
      </c>
      <c r="F40" s="5"/>
      <c r="G40" s="5"/>
      <c r="H40" s="5"/>
    </row>
    <row r="41" spans="1:9" s="4" customFormat="1" ht="16" collapsed="1" thickBot="1">
      <c r="A41" s="20" t="s">
        <v>30</v>
      </c>
      <c r="B41" s="21">
        <v>17535188</v>
      </c>
      <c r="C41" s="21">
        <v>17535188</v>
      </c>
      <c r="D41" s="122">
        <f t="shared" si="2"/>
        <v>1</v>
      </c>
      <c r="E41" s="52">
        <f t="shared" si="3"/>
        <v>0</v>
      </c>
      <c r="F41" s="5"/>
      <c r="G41" s="5"/>
      <c r="H41" s="5"/>
    </row>
    <row r="42" spans="1:9" s="4" customFormat="1" ht="38.25" customHeight="1">
      <c r="A42" s="253" t="s">
        <v>63</v>
      </c>
      <c r="B42" s="254"/>
      <c r="C42" s="254"/>
      <c r="D42" s="254"/>
      <c r="E42" s="255"/>
      <c r="F42" s="6"/>
      <c r="G42" s="6"/>
      <c r="H42" s="6"/>
    </row>
    <row r="43" spans="1:9" s="4" customFormat="1" ht="15.5">
      <c r="A43" s="28" t="s">
        <v>22</v>
      </c>
      <c r="B43" s="29">
        <f>B44</f>
        <v>216893900</v>
      </c>
      <c r="C43" s="29">
        <f>C44</f>
        <v>216846824.44</v>
      </c>
      <c r="D43" s="125">
        <f>IFERROR(C43/B43,"-")</f>
        <v>0.99978295581387955</v>
      </c>
      <c r="E43" s="29">
        <f>B43-C43</f>
        <v>47075.560000002384</v>
      </c>
      <c r="F43" s="6"/>
      <c r="G43" s="6"/>
      <c r="H43" s="6"/>
    </row>
    <row r="44" spans="1:9" s="4" customFormat="1" ht="16" thickBot="1">
      <c r="A44" s="31" t="s">
        <v>35</v>
      </c>
      <c r="B44" s="32">
        <v>216893900</v>
      </c>
      <c r="C44" s="32">
        <v>216846824.44</v>
      </c>
      <c r="D44" s="124">
        <f>IFERROR(C44/B44,"-")</f>
        <v>0.99978295581387955</v>
      </c>
      <c r="E44" s="89">
        <f>IF(B44&gt;0,B44-C44,0)</f>
        <v>47075.560000002384</v>
      </c>
      <c r="F44" s="5"/>
      <c r="G44" s="7"/>
      <c r="H44" s="95"/>
    </row>
    <row r="45" spans="1:9" s="4" customFormat="1" ht="15.5">
      <c r="A45" s="93" t="s">
        <v>24</v>
      </c>
      <c r="B45" s="92">
        <f>B46</f>
        <v>20611820</v>
      </c>
      <c r="C45" s="92">
        <f>C46</f>
        <v>20608592.370000001</v>
      </c>
      <c r="D45" s="130">
        <f>C45/B45</f>
        <v>0.99984340878195133</v>
      </c>
      <c r="E45" s="92">
        <f>B45-C45</f>
        <v>3227.6299999989569</v>
      </c>
      <c r="F45" s="6"/>
      <c r="G45" s="6"/>
      <c r="H45" s="6"/>
    </row>
    <row r="46" spans="1:9" s="4" customFormat="1" ht="16" thickBot="1">
      <c r="A46" s="31" t="s">
        <v>36</v>
      </c>
      <c r="B46" s="32">
        <v>20611820</v>
      </c>
      <c r="C46" s="32">
        <v>20608592.370000001</v>
      </c>
      <c r="D46" s="124">
        <f>IFERROR(C46/B46,"-")</f>
        <v>0.99984340878195133</v>
      </c>
      <c r="E46" s="89">
        <f>IF(B46&gt;0,B46-C46,0)</f>
        <v>3227.6299999989569</v>
      </c>
      <c r="F46" s="5"/>
      <c r="G46" s="7"/>
      <c r="H46" s="95"/>
      <c r="I46" s="96"/>
    </row>
    <row r="47" spans="1:9" s="4" customFormat="1" ht="15.5">
      <c r="A47" s="91" t="s">
        <v>23</v>
      </c>
      <c r="B47" s="92">
        <f>B48</f>
        <v>271572527</v>
      </c>
      <c r="C47" s="92">
        <f>C48</f>
        <v>271202781.41000003</v>
      </c>
      <c r="D47" s="130">
        <f>C47/B47</f>
        <v>0.99863850149319422</v>
      </c>
      <c r="E47" s="92">
        <f>B47-C47</f>
        <v>369745.58999997377</v>
      </c>
      <c r="F47" s="6"/>
      <c r="G47" s="6"/>
      <c r="H47" s="6"/>
    </row>
    <row r="48" spans="1:9" s="4" customFormat="1" ht="24.75" customHeight="1" thickBot="1">
      <c r="A48" s="34" t="s">
        <v>29</v>
      </c>
      <c r="B48" s="32">
        <v>271572527</v>
      </c>
      <c r="C48" s="32">
        <v>271202781.41000003</v>
      </c>
      <c r="D48" s="124">
        <f>IFERROR(C48/B48,"-")</f>
        <v>0.99863850149319422</v>
      </c>
      <c r="E48" s="89">
        <f>IF(B48&gt;0,B48-C48,0)</f>
        <v>369745.58999997377</v>
      </c>
      <c r="F48" s="8"/>
    </row>
    <row r="49" spans="1:7" s="4" customFormat="1" ht="18.5">
      <c r="A49" s="257" t="s">
        <v>64</v>
      </c>
      <c r="B49" s="258"/>
      <c r="C49" s="258"/>
      <c r="D49" s="258"/>
      <c r="E49" s="259"/>
      <c r="F49" s="8"/>
    </row>
    <row r="50" spans="1:7" s="4" customFormat="1" ht="15.5">
      <c r="A50" s="35" t="s">
        <v>65</v>
      </c>
      <c r="B50" s="18">
        <f>B55+B52+B54+B53+B51+B59+B58+B60+B57+B61+B56</f>
        <v>3606429</v>
      </c>
      <c r="C50" s="18">
        <f>C55+C52+C54+C53+C51+C59+C58+C60+C57+C61+C56</f>
        <v>3334755.5500000003</v>
      </c>
      <c r="D50" s="123">
        <f>C50/B50</f>
        <v>0.92466968017393392</v>
      </c>
      <c r="E50" s="18">
        <f>B50-C50</f>
        <v>271673.44999999972</v>
      </c>
      <c r="F50" s="8"/>
    </row>
    <row r="51" spans="1:7" s="4" customFormat="1" ht="15.5">
      <c r="A51" s="68" t="s">
        <v>1</v>
      </c>
      <c r="B51" s="21">
        <v>1678716</v>
      </c>
      <c r="C51" s="21">
        <v>1534312.24</v>
      </c>
      <c r="D51" s="122">
        <f t="shared" ref="D51:D61" si="4">IFERROR(C51/B51,"-")</f>
        <v>0.91397963681766303</v>
      </c>
      <c r="E51" s="52">
        <f t="shared" ref="E51:E61" si="5">IF(B51&gt;0,B51-C51,0)</f>
        <v>144403.76</v>
      </c>
      <c r="F51" s="8"/>
    </row>
    <row r="52" spans="1:7" s="4" customFormat="1" ht="15.5">
      <c r="A52" s="68" t="s">
        <v>13</v>
      </c>
      <c r="B52" s="21">
        <v>851046</v>
      </c>
      <c r="C52" s="21">
        <v>810016.72000000009</v>
      </c>
      <c r="D52" s="122">
        <f t="shared" si="4"/>
        <v>0.95178958599182661</v>
      </c>
      <c r="E52" s="52">
        <f t="shared" si="5"/>
        <v>41029.279999999912</v>
      </c>
      <c r="F52" s="8"/>
    </row>
    <row r="53" spans="1:7" s="4" customFormat="1" ht="15.5">
      <c r="A53" s="68" t="s">
        <v>12</v>
      </c>
      <c r="B53" s="21">
        <v>118831</v>
      </c>
      <c r="C53" s="21">
        <v>82571.53</v>
      </c>
      <c r="D53" s="122">
        <f t="shared" si="4"/>
        <v>0.69486522877027035</v>
      </c>
      <c r="E53" s="52">
        <f t="shared" si="5"/>
        <v>36259.47</v>
      </c>
      <c r="F53" s="8"/>
    </row>
    <row r="54" spans="1:7" s="4" customFormat="1" ht="15.5">
      <c r="A54" s="68" t="s">
        <v>10</v>
      </c>
      <c r="B54" s="21">
        <v>58422</v>
      </c>
      <c r="C54" s="21">
        <v>35129.58</v>
      </c>
      <c r="D54" s="122">
        <f t="shared" si="4"/>
        <v>0.60130738420458052</v>
      </c>
      <c r="E54" s="52">
        <f t="shared" si="5"/>
        <v>23292.42</v>
      </c>
      <c r="F54" s="8"/>
    </row>
    <row r="55" spans="1:7" s="4" customFormat="1" ht="15.5">
      <c r="A55" s="68" t="s">
        <v>82</v>
      </c>
      <c r="B55" s="21">
        <v>220406</v>
      </c>
      <c r="C55" s="21">
        <v>205983.16</v>
      </c>
      <c r="D55" s="122">
        <f t="shared" si="4"/>
        <v>0.93456239848279998</v>
      </c>
      <c r="E55" s="52">
        <f t="shared" si="5"/>
        <v>14422.839999999997</v>
      </c>
      <c r="F55" s="8"/>
    </row>
    <row r="56" spans="1:7" s="4" customFormat="1" ht="15.5">
      <c r="A56" s="68" t="s">
        <v>95</v>
      </c>
      <c r="B56" s="21">
        <v>25007</v>
      </c>
      <c r="C56" s="21">
        <v>14061.53</v>
      </c>
      <c r="D56" s="122">
        <f t="shared" si="4"/>
        <v>0.5623037549486144</v>
      </c>
      <c r="E56" s="52">
        <f t="shared" si="5"/>
        <v>10945.47</v>
      </c>
      <c r="F56" s="8"/>
    </row>
    <row r="57" spans="1:7" s="4" customFormat="1" ht="15.5">
      <c r="A57" s="68" t="s">
        <v>140</v>
      </c>
      <c r="B57" s="21">
        <v>112676</v>
      </c>
      <c r="C57" s="21">
        <v>111451.14</v>
      </c>
      <c r="D57" s="122">
        <f t="shared" si="4"/>
        <v>0.98912936206468105</v>
      </c>
      <c r="E57" s="52">
        <f t="shared" si="5"/>
        <v>1224.8600000000006</v>
      </c>
      <c r="F57" s="8"/>
    </row>
    <row r="58" spans="1:7" s="4" customFormat="1" ht="15.5">
      <c r="A58" s="68" t="s">
        <v>11</v>
      </c>
      <c r="B58" s="21">
        <v>206295</v>
      </c>
      <c r="C58" s="21">
        <v>206201.64</v>
      </c>
      <c r="D58" s="122">
        <f t="shared" si="4"/>
        <v>0.99954744419399411</v>
      </c>
      <c r="E58" s="52">
        <f t="shared" si="5"/>
        <v>93.35999999998603</v>
      </c>
      <c r="F58" s="8"/>
    </row>
    <row r="59" spans="1:7" s="4" customFormat="1" ht="15.5">
      <c r="A59" s="68" t="s">
        <v>14</v>
      </c>
      <c r="B59" s="21">
        <v>25955</v>
      </c>
      <c r="C59" s="21">
        <v>25953.78</v>
      </c>
      <c r="D59" s="122">
        <f t="shared" si="4"/>
        <v>0.99995299556925443</v>
      </c>
      <c r="E59" s="52">
        <f t="shared" si="5"/>
        <v>1.2200000000011642</v>
      </c>
      <c r="F59" s="8"/>
    </row>
    <row r="60" spans="1:7" s="4" customFormat="1" ht="15.5">
      <c r="A60" s="68" t="s">
        <v>15</v>
      </c>
      <c r="B60" s="21">
        <v>309075</v>
      </c>
      <c r="C60" s="21">
        <v>309074.23</v>
      </c>
      <c r="D60" s="122">
        <f t="shared" si="4"/>
        <v>0.99999750869530046</v>
      </c>
      <c r="E60" s="52">
        <f t="shared" si="5"/>
        <v>0.77000000001862645</v>
      </c>
      <c r="F60" s="8"/>
    </row>
    <row r="61" spans="1:7" s="4" customFormat="1" ht="15.5" hidden="1" outlineLevel="1">
      <c r="A61" s="68" t="s">
        <v>18</v>
      </c>
      <c r="B61" s="21">
        <v>0</v>
      </c>
      <c r="C61" s="21">
        <v>0</v>
      </c>
      <c r="D61" s="122" t="str">
        <f t="shared" si="4"/>
        <v>-</v>
      </c>
      <c r="E61" s="52">
        <f t="shared" si="5"/>
        <v>0</v>
      </c>
      <c r="F61" s="8"/>
    </row>
    <row r="62" spans="1:7" s="4" customFormat="1" ht="16" collapsed="1" thickBot="1">
      <c r="A62" s="37" t="s">
        <v>31</v>
      </c>
      <c r="B62" s="38">
        <f>B10+B47+B29+B50+B14+B45+B43</f>
        <v>899152975</v>
      </c>
      <c r="C62" s="38">
        <f>C10+C47+C29+C50+C14+C45+C43</f>
        <v>869989823.3499999</v>
      </c>
      <c r="D62" s="129">
        <f>C62/B62</f>
        <v>0.96756597324276206</v>
      </c>
      <c r="E62" s="90">
        <f>B62-C62</f>
        <v>29163151.650000095</v>
      </c>
      <c r="F62" s="8"/>
      <c r="G62" s="98"/>
    </row>
    <row r="63" spans="1:7" s="4" customFormat="1" ht="42" customHeight="1">
      <c r="A63" s="260" t="s">
        <v>134</v>
      </c>
      <c r="B63" s="260"/>
      <c r="C63" s="260"/>
      <c r="D63" s="260"/>
      <c r="E63" s="261"/>
      <c r="F63" s="8"/>
    </row>
    <row r="64" spans="1:7" s="4" customFormat="1" ht="46.5">
      <c r="A64" s="74" t="s">
        <v>16</v>
      </c>
      <c r="B64" s="74" t="str">
        <f>B7</f>
        <v>Gada plāns
(01.01.2024.-31.12.2024.)</v>
      </c>
      <c r="C64" s="74" t="str">
        <f>C7</f>
        <v>Izpilde (01.01.2024.-31.01.2024.)</v>
      </c>
      <c r="D64" s="74" t="str">
        <f>D7</f>
        <v>Izpilde pret gada plānu, %</v>
      </c>
      <c r="E64" s="74" t="str">
        <f>E7</f>
        <v>Gada plāna atlikums</v>
      </c>
      <c r="F64" s="8"/>
    </row>
    <row r="65" spans="1:7" s="4" customFormat="1" ht="15.5">
      <c r="A65" s="76">
        <v>1</v>
      </c>
      <c r="B65" s="76">
        <v>2</v>
      </c>
      <c r="C65" s="76">
        <v>3</v>
      </c>
      <c r="D65" s="76" t="s">
        <v>130</v>
      </c>
      <c r="E65" s="76" t="s">
        <v>131</v>
      </c>
      <c r="F65" s="8"/>
    </row>
    <row r="66" spans="1:7" s="4" customFormat="1" ht="15.5">
      <c r="A66" s="87" t="s">
        <v>49</v>
      </c>
      <c r="B66" s="52">
        <v>155221367</v>
      </c>
      <c r="C66" s="52">
        <v>136136808.87</v>
      </c>
      <c r="D66" s="122">
        <v>0.87704941337103415</v>
      </c>
      <c r="E66" s="52">
        <v>19084558.129999995</v>
      </c>
      <c r="F66" s="8"/>
    </row>
    <row r="67" spans="1:7" s="4" customFormat="1" ht="15.5">
      <c r="A67" s="87" t="s">
        <v>42</v>
      </c>
      <c r="B67" s="52">
        <v>48695542</v>
      </c>
      <c r="C67" s="52">
        <v>45328709.389999993</v>
      </c>
      <c r="D67" s="122">
        <v>0.93085953104290309</v>
      </c>
      <c r="E67" s="52">
        <v>3366832.6100000069</v>
      </c>
      <c r="F67" s="8"/>
    </row>
    <row r="68" spans="1:7" s="4" customFormat="1" ht="15.5">
      <c r="A68" s="87" t="s">
        <v>45</v>
      </c>
      <c r="B68" s="52">
        <v>54478870</v>
      </c>
      <c r="C68" s="52">
        <v>52771573.159999996</v>
      </c>
      <c r="D68" s="122">
        <v>0.96866130226269376</v>
      </c>
      <c r="E68" s="52">
        <v>1707296.8400000036</v>
      </c>
      <c r="F68" s="8"/>
    </row>
    <row r="69" spans="1:7" s="4" customFormat="1" ht="15.5">
      <c r="A69" s="87" t="s">
        <v>141</v>
      </c>
      <c r="B69" s="52">
        <v>26790826</v>
      </c>
      <c r="C69" s="52">
        <v>25200039.23</v>
      </c>
      <c r="D69" s="122">
        <v>0.94062195880037447</v>
      </c>
      <c r="E69" s="52">
        <v>1590786.7699999996</v>
      </c>
      <c r="F69" s="8"/>
    </row>
    <row r="70" spans="1:7" s="4" customFormat="1" ht="15.5">
      <c r="A70" s="87" t="s">
        <v>57</v>
      </c>
      <c r="B70" s="52">
        <v>44979816</v>
      </c>
      <c r="C70" s="52">
        <v>43790265.229999997</v>
      </c>
      <c r="D70" s="122">
        <v>0.97355367638675971</v>
      </c>
      <c r="E70" s="52">
        <v>1189550.7700000033</v>
      </c>
      <c r="F70" s="8"/>
    </row>
    <row r="71" spans="1:7" s="4" customFormat="1" ht="15.5">
      <c r="A71" s="87" t="s">
        <v>52</v>
      </c>
      <c r="B71" s="52">
        <v>5453500</v>
      </c>
      <c r="C71" s="52">
        <v>4663744.46</v>
      </c>
      <c r="D71" s="122">
        <v>0.85518372788117725</v>
      </c>
      <c r="E71" s="52">
        <v>789755.54</v>
      </c>
      <c r="F71" s="8"/>
    </row>
    <row r="72" spans="1:7" s="4" customFormat="1" ht="15.5">
      <c r="A72" s="87" t="s">
        <v>43</v>
      </c>
      <c r="B72" s="52">
        <v>31101223</v>
      </c>
      <c r="C72" s="54">
        <v>30529111.909999996</v>
      </c>
      <c r="D72" s="122">
        <v>0.98160486840019112</v>
      </c>
      <c r="E72" s="52">
        <v>572111.09000000358</v>
      </c>
      <c r="F72" s="8"/>
    </row>
    <row r="73" spans="1:7" s="4" customFormat="1" ht="15.5">
      <c r="A73" s="99" t="s">
        <v>44</v>
      </c>
      <c r="B73" s="100">
        <v>516888640</v>
      </c>
      <c r="C73" s="100">
        <v>516324184.39000005</v>
      </c>
      <c r="D73" s="131">
        <v>0.99890797443333257</v>
      </c>
      <c r="E73" s="100">
        <v>564455.6099999547</v>
      </c>
      <c r="F73" s="8"/>
      <c r="G73" s="98"/>
    </row>
    <row r="74" spans="1:7" s="4" customFormat="1" ht="15.5">
      <c r="A74" s="87" t="s">
        <v>55</v>
      </c>
      <c r="B74" s="52">
        <v>5676831</v>
      </c>
      <c r="C74" s="52">
        <v>5573836.8399999999</v>
      </c>
      <c r="D74" s="122">
        <v>0.98185710302103402</v>
      </c>
      <c r="E74" s="52">
        <v>102994.16000000015</v>
      </c>
      <c r="F74" s="8"/>
    </row>
    <row r="75" spans="1:7" s="4" customFormat="1" ht="15.5">
      <c r="A75" s="87" t="s">
        <v>48</v>
      </c>
      <c r="B75" s="52">
        <v>1152976</v>
      </c>
      <c r="C75" s="52">
        <v>1091848.3400000001</v>
      </c>
      <c r="D75" s="122">
        <v>0.94698271256296751</v>
      </c>
      <c r="E75" s="52">
        <v>61127.659999999916</v>
      </c>
      <c r="F75" s="8"/>
    </row>
    <row r="76" spans="1:7" s="4" customFormat="1" ht="15.5">
      <c r="A76" s="87" t="s">
        <v>53</v>
      </c>
      <c r="B76" s="52">
        <v>1902435</v>
      </c>
      <c r="C76" s="52">
        <v>1849981.02</v>
      </c>
      <c r="D76" s="122">
        <v>0.97242797782841461</v>
      </c>
      <c r="E76" s="52">
        <v>52453.979999999981</v>
      </c>
      <c r="F76" s="8"/>
    </row>
    <row r="77" spans="1:7" s="4" customFormat="1" ht="15.5">
      <c r="A77" s="87" t="s">
        <v>51</v>
      </c>
      <c r="B77" s="52">
        <v>6334801</v>
      </c>
      <c r="C77" s="52">
        <v>6283753.0600000005</v>
      </c>
      <c r="D77" s="122">
        <v>0.99194166636015879</v>
      </c>
      <c r="E77" s="52">
        <v>51047.939999999478</v>
      </c>
      <c r="F77" s="8"/>
    </row>
    <row r="78" spans="1:7" s="4" customFormat="1" ht="15.5">
      <c r="A78" s="97" t="s">
        <v>50</v>
      </c>
      <c r="B78" s="52">
        <v>476148</v>
      </c>
      <c r="C78" s="52">
        <v>445967.45</v>
      </c>
      <c r="D78" s="122">
        <v>0.93661519107504387</v>
      </c>
      <c r="E78" s="52">
        <v>30180.549999999988</v>
      </c>
      <c r="F78" s="8"/>
    </row>
    <row r="79" spans="1:7" s="4" customFormat="1" ht="15.5" hidden="1" outlineLevel="1">
      <c r="A79" s="87" t="s">
        <v>54</v>
      </c>
      <c r="B79" s="52">
        <v>0</v>
      </c>
      <c r="C79" s="52">
        <v>0</v>
      </c>
      <c r="D79" s="122" t="s">
        <v>0</v>
      </c>
      <c r="E79" s="52">
        <v>0</v>
      </c>
      <c r="F79" s="8"/>
    </row>
    <row r="80" spans="1:7" s="4" customFormat="1" ht="15.5" hidden="1" outlineLevel="1">
      <c r="A80" s="87" t="s">
        <v>46</v>
      </c>
      <c r="B80" s="52">
        <v>0</v>
      </c>
      <c r="C80" s="52">
        <v>0</v>
      </c>
      <c r="D80" s="122" t="s">
        <v>0</v>
      </c>
      <c r="E80" s="52">
        <v>0</v>
      </c>
      <c r="F80" s="8"/>
    </row>
    <row r="81" spans="1:8" s="4" customFormat="1" ht="15.5" hidden="1" outlineLevel="1">
      <c r="A81" s="97" t="s">
        <v>56</v>
      </c>
      <c r="B81" s="52">
        <v>0</v>
      </c>
      <c r="C81" s="52">
        <v>0</v>
      </c>
      <c r="D81" s="122" t="s">
        <v>0</v>
      </c>
      <c r="E81" s="52">
        <v>0</v>
      </c>
      <c r="F81" s="8"/>
    </row>
    <row r="82" spans="1:8" s="4" customFormat="1" ht="15.5" hidden="1" outlineLevel="1">
      <c r="A82" s="87" t="s">
        <v>47</v>
      </c>
      <c r="B82" s="52">
        <v>0</v>
      </c>
      <c r="C82" s="52">
        <v>0</v>
      </c>
      <c r="D82" s="122" t="s">
        <v>0</v>
      </c>
      <c r="E82" s="52">
        <v>0</v>
      </c>
      <c r="F82" s="8"/>
    </row>
    <row r="83" spans="1:8" s="4" customFormat="1" ht="15.5" collapsed="1">
      <c r="A83" s="163" t="s">
        <v>17</v>
      </c>
      <c r="B83" s="164">
        <v>899152975</v>
      </c>
      <c r="C83" s="164">
        <v>869989823.35000014</v>
      </c>
      <c r="D83" s="165">
        <v>0.96756597324276228</v>
      </c>
      <c r="E83" s="164">
        <v>29163151.649999857</v>
      </c>
    </row>
    <row r="84" spans="1:8" s="1" customFormat="1" ht="16.5" customHeight="1">
      <c r="A84" s="252" t="s">
        <v>199</v>
      </c>
      <c r="B84" s="252"/>
      <c r="C84" s="252"/>
      <c r="D84" s="252"/>
      <c r="E84" s="252"/>
      <c r="G84"/>
      <c r="H84"/>
    </row>
    <row r="85" spans="1:8" s="1" customFormat="1" ht="33" customHeight="1">
      <c r="A85" s="252" t="s">
        <v>201</v>
      </c>
      <c r="B85" s="252"/>
      <c r="C85" s="252"/>
      <c r="D85" s="252"/>
      <c r="E85" s="252"/>
      <c r="G85"/>
      <c r="H85"/>
    </row>
    <row r="86" spans="1:8" ht="15.5">
      <c r="A86" s="1"/>
      <c r="B86" s="1"/>
      <c r="C86" s="1"/>
      <c r="D86" s="1"/>
      <c r="E86" s="1"/>
    </row>
    <row r="87" spans="1:8">
      <c r="B87" s="9"/>
      <c r="C87" s="9"/>
    </row>
  </sheetData>
  <sortState xmlns:xlrd2="http://schemas.microsoft.com/office/spreadsheetml/2017/richdata2" ref="A12:E12">
    <sortCondition descending="1" ref="E12:E14"/>
  </sortState>
  <mergeCells count="10">
    <mergeCell ref="A85:E85"/>
    <mergeCell ref="A42:E42"/>
    <mergeCell ref="A2:E2"/>
    <mergeCell ref="A9:E9"/>
    <mergeCell ref="A84:E84"/>
    <mergeCell ref="A49:E49"/>
    <mergeCell ref="A63:E63"/>
    <mergeCell ref="A4:D4"/>
    <mergeCell ref="A5:D5"/>
    <mergeCell ref="A6:D6"/>
  </mergeCells>
  <printOptions horizontalCentered="1"/>
  <pageMargins left="0.7" right="0.7" top="0.75" bottom="0.75" header="0.3" footer="0.3"/>
  <pageSetup paperSize="9" scale="74" fitToHeight="0" orientation="portrait" r:id="rId1"/>
  <headerFooter>
    <oddFooter>&amp;R&amp;P/&amp;N</oddFooter>
  </headerFooter>
  <rowBreaks count="1" manualBreakCount="1">
    <brk id="62" max="4" man="1"/>
  </rowBreaks>
  <ignoredErrors>
    <ignoredError sqref="D14:E14 D29:E29 E44 D45 D47 E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96"/>
  <sheetViews>
    <sheetView tabSelected="1" zoomScale="85" zoomScaleNormal="85" zoomScaleSheetLayoutView="85" workbookViewId="0">
      <selection activeCell="A3" sqref="A3"/>
    </sheetView>
  </sheetViews>
  <sheetFormatPr defaultColWidth="9.1796875" defaultRowHeight="14.5" outlineLevelRow="1"/>
  <cols>
    <col min="1" max="1" width="43.81640625" style="177" customWidth="1"/>
    <col min="2" max="2" width="16" style="177" customWidth="1"/>
    <col min="3" max="3" width="16.54296875" style="177" customWidth="1"/>
    <col min="4" max="4" width="18" style="177" customWidth="1"/>
    <col min="5" max="5" width="24.54296875" style="177" customWidth="1"/>
    <col min="6" max="6" width="9.1796875" style="177" customWidth="1"/>
    <col min="7" max="7" width="18" style="177" bestFit="1" customWidth="1"/>
    <col min="8" max="8" width="28" style="177" customWidth="1"/>
    <col min="9" max="9" width="10.81640625" style="177" bestFit="1" customWidth="1"/>
    <col min="10" max="16384" width="9.1796875" style="177"/>
  </cols>
  <sheetData>
    <row r="1" spans="1:8" ht="15.5">
      <c r="A1" s="200"/>
      <c r="B1" s="200"/>
      <c r="C1" s="200"/>
      <c r="D1" s="200"/>
      <c r="E1" s="200"/>
      <c r="F1" s="201"/>
      <c r="G1" s="201"/>
      <c r="H1" s="201"/>
    </row>
    <row r="2" spans="1:8" ht="21" customHeight="1">
      <c r="A2" s="270" t="s">
        <v>233</v>
      </c>
      <c r="B2" s="270"/>
      <c r="C2" s="270"/>
      <c r="D2" s="270"/>
      <c r="E2" s="270"/>
      <c r="F2" s="201"/>
      <c r="G2" s="201"/>
      <c r="H2" s="201"/>
    </row>
    <row r="3" spans="1:8" ht="19.5" customHeight="1">
      <c r="A3" s="202" t="s">
        <v>245</v>
      </c>
      <c r="B3" s="104"/>
      <c r="C3" s="104"/>
      <c r="D3" s="104"/>
      <c r="E3" s="104"/>
      <c r="F3" s="201"/>
      <c r="G3" s="201"/>
      <c r="H3" s="201"/>
    </row>
    <row r="4" spans="1:8" ht="19.5" customHeight="1">
      <c r="A4" s="271" t="s">
        <v>234</v>
      </c>
      <c r="B4" s="271"/>
      <c r="C4" s="271"/>
      <c r="D4" s="271"/>
      <c r="E4" s="203">
        <f>'[1]Budžeta dinamika 21-27'!R5</f>
        <v>423000000</v>
      </c>
      <c r="F4" s="201"/>
      <c r="G4" s="201"/>
      <c r="H4" s="201"/>
    </row>
    <row r="5" spans="1:8" ht="19.5" customHeight="1">
      <c r="A5" s="271" t="s">
        <v>235</v>
      </c>
      <c r="B5" s="271"/>
      <c r="C5" s="271"/>
      <c r="D5" s="271"/>
      <c r="E5" s="203">
        <f>B92</f>
        <v>265952065</v>
      </c>
      <c r="F5" s="201"/>
      <c r="G5" s="201"/>
      <c r="H5" s="201"/>
    </row>
    <row r="6" spans="1:8" ht="19.5" customHeight="1">
      <c r="A6" s="271" t="s">
        <v>203</v>
      </c>
      <c r="B6" s="271"/>
      <c r="C6" s="271"/>
      <c r="D6" s="271"/>
      <c r="E6" s="203">
        <f>E4-E5</f>
        <v>157047935</v>
      </c>
      <c r="F6" s="201"/>
      <c r="G6" s="201"/>
      <c r="H6" s="201"/>
    </row>
    <row r="7" spans="1:8" s="204" customFormat="1" ht="49.5" customHeight="1">
      <c r="A7" s="112" t="s">
        <v>2</v>
      </c>
      <c r="B7" s="112" t="s">
        <v>226</v>
      </c>
      <c r="C7" s="112" t="s">
        <v>246</v>
      </c>
      <c r="D7" s="112" t="s">
        <v>20</v>
      </c>
      <c r="E7" s="112" t="s">
        <v>127</v>
      </c>
    </row>
    <row r="8" spans="1:8" s="205" customFormat="1" ht="15.75" customHeight="1" thickBot="1">
      <c r="A8" s="112">
        <v>1</v>
      </c>
      <c r="B8" s="112">
        <v>2</v>
      </c>
      <c r="C8" s="112">
        <v>3</v>
      </c>
      <c r="D8" s="112" t="s">
        <v>130</v>
      </c>
      <c r="E8" s="112" t="s">
        <v>131</v>
      </c>
    </row>
    <row r="9" spans="1:8" s="206" customFormat="1" ht="18.5" collapsed="1">
      <c r="A9" s="263" t="s">
        <v>161</v>
      </c>
      <c r="B9" s="264"/>
      <c r="C9" s="264"/>
      <c r="D9" s="264"/>
      <c r="E9" s="265"/>
      <c r="F9" s="179"/>
    </row>
    <row r="10" spans="1:8" s="206" customFormat="1" ht="15.5">
      <c r="A10" s="207" t="s">
        <v>165</v>
      </c>
      <c r="B10" s="208">
        <f>SUM(B11:B19)</f>
        <v>25446591</v>
      </c>
      <c r="C10" s="208">
        <f>SUM(C11:C19)</f>
        <v>18152866.129999999</v>
      </c>
      <c r="D10" s="123">
        <f>C10/B10</f>
        <v>0.71337123821418746</v>
      </c>
      <c r="E10" s="208">
        <f>B10-C10</f>
        <v>7293724.870000001</v>
      </c>
      <c r="F10" s="179"/>
    </row>
    <row r="11" spans="1:8" s="206" customFormat="1" ht="15.5">
      <c r="A11" s="209" t="s">
        <v>188</v>
      </c>
      <c r="B11" s="210">
        <v>12571110</v>
      </c>
      <c r="C11" s="210">
        <v>9188237.6699999999</v>
      </c>
      <c r="D11" s="122">
        <f t="shared" ref="D11:D19" si="0">IFERROR(C11/B11,"-")</f>
        <v>0.73090106362922602</v>
      </c>
      <c r="E11" s="211">
        <f t="shared" ref="E11:E19" si="1">IF(B11&gt;0,B11-C11,0)</f>
        <v>3382872.33</v>
      </c>
      <c r="F11" s="179"/>
    </row>
    <row r="12" spans="1:8" s="206" customFormat="1" ht="15.5">
      <c r="A12" s="209" t="s">
        <v>225</v>
      </c>
      <c r="B12" s="210">
        <v>3405250</v>
      </c>
      <c r="C12" s="210">
        <v>1609676.05</v>
      </c>
      <c r="D12" s="122">
        <f t="shared" si="0"/>
        <v>0.47270422142280305</v>
      </c>
      <c r="E12" s="211">
        <f t="shared" si="1"/>
        <v>1795573.95</v>
      </c>
      <c r="F12" s="179"/>
    </row>
    <row r="13" spans="1:8" s="206" customFormat="1" ht="15.5">
      <c r="A13" s="209" t="s">
        <v>187</v>
      </c>
      <c r="B13" s="210">
        <v>5714171</v>
      </c>
      <c r="C13" s="210">
        <v>4377662</v>
      </c>
      <c r="D13" s="122">
        <f t="shared" si="0"/>
        <v>0.76610622958255892</v>
      </c>
      <c r="E13" s="211">
        <f t="shared" si="1"/>
        <v>1336509</v>
      </c>
      <c r="F13" s="179"/>
    </row>
    <row r="14" spans="1:8" s="206" customFormat="1" ht="15.5">
      <c r="A14" s="209" t="s">
        <v>210</v>
      </c>
      <c r="B14" s="210">
        <v>1957128</v>
      </c>
      <c r="C14" s="210">
        <v>1696163.82</v>
      </c>
      <c r="D14" s="122">
        <f t="shared" si="0"/>
        <v>0.86665962573730493</v>
      </c>
      <c r="E14" s="211">
        <f t="shared" si="1"/>
        <v>260964.17999999993</v>
      </c>
      <c r="F14" s="179"/>
    </row>
    <row r="15" spans="1:8" s="206" customFormat="1" ht="15.5">
      <c r="A15" s="209" t="s">
        <v>232</v>
      </c>
      <c r="B15" s="210">
        <v>789772</v>
      </c>
      <c r="C15" s="210">
        <v>568979.99</v>
      </c>
      <c r="D15" s="122">
        <f t="shared" si="0"/>
        <v>0.72043575867465548</v>
      </c>
      <c r="E15" s="211">
        <f t="shared" si="1"/>
        <v>220792.01</v>
      </c>
      <c r="F15" s="179"/>
    </row>
    <row r="16" spans="1:8" s="206" customFormat="1" ht="15.5">
      <c r="A16" s="209" t="s">
        <v>190</v>
      </c>
      <c r="B16" s="210">
        <v>819911</v>
      </c>
      <c r="C16" s="210">
        <v>634973.84</v>
      </c>
      <c r="D16" s="122">
        <f t="shared" si="0"/>
        <v>0.77444239679672544</v>
      </c>
      <c r="E16" s="211">
        <f t="shared" si="1"/>
        <v>184937.16000000003</v>
      </c>
      <c r="F16" s="179"/>
    </row>
    <row r="17" spans="1:6" s="206" customFormat="1" ht="15.5">
      <c r="A17" s="209" t="s">
        <v>237</v>
      </c>
      <c r="B17" s="210">
        <v>164249</v>
      </c>
      <c r="C17" s="210">
        <v>53468.92</v>
      </c>
      <c r="D17" s="122">
        <f t="shared" si="0"/>
        <v>0.32553574146570147</v>
      </c>
      <c r="E17" s="211">
        <f t="shared" si="1"/>
        <v>110780.08</v>
      </c>
      <c r="F17" s="179"/>
    </row>
    <row r="18" spans="1:6" s="206" customFormat="1" ht="15.5">
      <c r="A18" s="209" t="s">
        <v>229</v>
      </c>
      <c r="B18" s="210">
        <v>25000</v>
      </c>
      <c r="C18" s="210">
        <v>23703.84</v>
      </c>
      <c r="D18" s="122">
        <f t="shared" si="0"/>
        <v>0.94815360000000004</v>
      </c>
      <c r="E18" s="211">
        <f t="shared" si="1"/>
        <v>1296.1599999999999</v>
      </c>
      <c r="F18" s="179"/>
    </row>
    <row r="19" spans="1:6" s="206" customFormat="1" ht="15.5" hidden="1" outlineLevel="1">
      <c r="A19" s="209" t="s">
        <v>191</v>
      </c>
      <c r="B19" s="210"/>
      <c r="C19" s="210"/>
      <c r="D19" s="122" t="str">
        <f t="shared" si="0"/>
        <v>-</v>
      </c>
      <c r="E19" s="211">
        <f t="shared" si="1"/>
        <v>0</v>
      </c>
      <c r="F19" s="179"/>
    </row>
    <row r="20" spans="1:6" s="206" customFormat="1" ht="15.5" hidden="1" outlineLevel="1">
      <c r="A20" s="209"/>
      <c r="B20" s="210"/>
      <c r="C20" s="210"/>
      <c r="D20" s="122"/>
      <c r="E20" s="211"/>
      <c r="F20" s="179"/>
    </row>
    <row r="21" spans="1:6" s="206" customFormat="1" ht="15.5" collapsed="1">
      <c r="A21" s="207" t="s">
        <v>208</v>
      </c>
      <c r="B21" s="208">
        <f>B22+B23+B24+B25+B26+B27+B28+B29+B30+B31</f>
        <v>26635412</v>
      </c>
      <c r="C21" s="208">
        <f>C22+C23+C24+C25+C26+C27+C28+C29+C30+C31</f>
        <v>16730283.889999999</v>
      </c>
      <c r="D21" s="123">
        <f>C21/B21</f>
        <v>0.62812183607296923</v>
      </c>
      <c r="E21" s="208">
        <f>B21-C21</f>
        <v>9905128.1100000013</v>
      </c>
      <c r="F21" s="179"/>
    </row>
    <row r="22" spans="1:6" s="206" customFormat="1" ht="15.5">
      <c r="A22" s="212" t="s">
        <v>211</v>
      </c>
      <c r="B22" s="210">
        <v>11150537</v>
      </c>
      <c r="C22" s="210">
        <v>8853634.2599999998</v>
      </c>
      <c r="D22" s="122">
        <f t="shared" ref="D22:D31" si="2">IFERROR(C22/B22,"-")</f>
        <v>0.79400967504973075</v>
      </c>
      <c r="E22" s="211">
        <f t="shared" ref="E22:E31" si="3">IF(B22&gt;0,B22-C22,0)</f>
        <v>2296902.7400000002</v>
      </c>
      <c r="F22" s="179"/>
    </row>
    <row r="23" spans="1:6" s="206" customFormat="1" ht="15.5">
      <c r="A23" s="213" t="s">
        <v>241</v>
      </c>
      <c r="B23" s="210">
        <v>2024749</v>
      </c>
      <c r="C23" s="210">
        <v>18832.41</v>
      </c>
      <c r="D23" s="122">
        <f t="shared" si="2"/>
        <v>9.3011084336873367E-3</v>
      </c>
      <c r="E23" s="211">
        <f t="shared" si="3"/>
        <v>2005916.59</v>
      </c>
      <c r="F23" s="179"/>
    </row>
    <row r="24" spans="1:6" s="206" customFormat="1" ht="15.5">
      <c r="A24" s="213" t="s">
        <v>207</v>
      </c>
      <c r="B24" s="210">
        <v>5713505</v>
      </c>
      <c r="C24" s="210">
        <v>3717806.74</v>
      </c>
      <c r="D24" s="122">
        <f t="shared" si="2"/>
        <v>0.65070508208183953</v>
      </c>
      <c r="E24" s="211">
        <f t="shared" si="3"/>
        <v>1995698.2599999998</v>
      </c>
      <c r="F24" s="179"/>
    </row>
    <row r="25" spans="1:6" s="206" customFormat="1" ht="15.5">
      <c r="A25" s="213" t="s">
        <v>212</v>
      </c>
      <c r="B25" s="210">
        <v>4438767</v>
      </c>
      <c r="C25" s="210">
        <v>2675228.1</v>
      </c>
      <c r="D25" s="122">
        <f t="shared" si="2"/>
        <v>0.60269622172103199</v>
      </c>
      <c r="E25" s="211">
        <f t="shared" si="3"/>
        <v>1763538.9</v>
      </c>
      <c r="F25" s="179"/>
    </row>
    <row r="26" spans="1:6" s="206" customFormat="1" ht="15.5" collapsed="1">
      <c r="A26" s="213" t="s">
        <v>238</v>
      </c>
      <c r="B26" s="210">
        <v>2700461</v>
      </c>
      <c r="C26" s="210">
        <v>1292263.5900000001</v>
      </c>
      <c r="D26" s="122">
        <f t="shared" si="2"/>
        <v>0.47853443911983917</v>
      </c>
      <c r="E26" s="211">
        <f t="shared" si="3"/>
        <v>1408197.41</v>
      </c>
      <c r="F26" s="179"/>
    </row>
    <row r="27" spans="1:6" s="206" customFormat="1" ht="15.5">
      <c r="A27" s="213" t="s">
        <v>242</v>
      </c>
      <c r="B27" s="210">
        <v>288877</v>
      </c>
      <c r="C27" s="210">
        <v>43662.2</v>
      </c>
      <c r="D27" s="122">
        <f t="shared" si="2"/>
        <v>0.15114460479719741</v>
      </c>
      <c r="E27" s="211">
        <f t="shared" si="3"/>
        <v>245214.8</v>
      </c>
      <c r="F27" s="179"/>
    </row>
    <row r="28" spans="1:6" s="206" customFormat="1" ht="15.5">
      <c r="A28" s="213" t="s">
        <v>231</v>
      </c>
      <c r="B28" s="210">
        <v>138000</v>
      </c>
      <c r="C28" s="210">
        <v>21061.85</v>
      </c>
      <c r="D28" s="122">
        <f t="shared" si="2"/>
        <v>0.15262210144927535</v>
      </c>
      <c r="E28" s="211">
        <f t="shared" si="3"/>
        <v>116938.15</v>
      </c>
      <c r="F28" s="179"/>
    </row>
    <row r="29" spans="1:6" s="206" customFormat="1" ht="15.5">
      <c r="A29" s="214" t="s">
        <v>209</v>
      </c>
      <c r="B29" s="210">
        <v>180516</v>
      </c>
      <c r="C29" s="210">
        <v>107794.74</v>
      </c>
      <c r="D29" s="122">
        <f t="shared" si="2"/>
        <v>0.59714784285049527</v>
      </c>
      <c r="E29" s="211">
        <f t="shared" si="3"/>
        <v>72721.259999999995</v>
      </c>
      <c r="F29" s="179"/>
    </row>
    <row r="30" spans="1:6" s="206" customFormat="1" ht="15.5" hidden="1" outlineLevel="1">
      <c r="A30" s="214" t="s">
        <v>214</v>
      </c>
      <c r="B30" s="210">
        <v>0</v>
      </c>
      <c r="C30" s="210">
        <v>0</v>
      </c>
      <c r="D30" s="122" t="str">
        <f t="shared" si="2"/>
        <v>-</v>
      </c>
      <c r="E30" s="211">
        <f t="shared" si="3"/>
        <v>0</v>
      </c>
      <c r="F30" s="179"/>
    </row>
    <row r="31" spans="1:6" s="206" customFormat="1" ht="15.5" hidden="1" outlineLevel="1" collapsed="1">
      <c r="A31" s="215" t="s">
        <v>230</v>
      </c>
      <c r="B31" s="210">
        <v>0</v>
      </c>
      <c r="C31" s="210">
        <v>0</v>
      </c>
      <c r="D31" s="122" t="str">
        <f t="shared" si="2"/>
        <v>-</v>
      </c>
      <c r="E31" s="211">
        <f t="shared" si="3"/>
        <v>0</v>
      </c>
      <c r="F31" s="179"/>
    </row>
    <row r="32" spans="1:6" s="206" customFormat="1" ht="15.5" hidden="1" outlineLevel="1">
      <c r="A32" s="215"/>
      <c r="B32" s="216"/>
      <c r="C32" s="216"/>
      <c r="D32" s="122"/>
      <c r="E32" s="211"/>
      <c r="F32" s="179"/>
    </row>
    <row r="33" spans="1:8" s="206" customFormat="1" ht="15.5" collapsed="1">
      <c r="A33" s="207" t="s">
        <v>239</v>
      </c>
      <c r="B33" s="208">
        <f>B34+B35+B36+B37+B38+B39+B40+B41</f>
        <v>53621</v>
      </c>
      <c r="C33" s="208">
        <f>C34+C35+C36+C37+C38+C39+C40+C41</f>
        <v>6845</v>
      </c>
      <c r="D33" s="123">
        <f>C33/B33</f>
        <v>0.1276552097126126</v>
      </c>
      <c r="E33" s="208">
        <f>B33-C33</f>
        <v>46776</v>
      </c>
      <c r="F33" s="179"/>
    </row>
    <row r="34" spans="1:8" s="206" customFormat="1" ht="15.5">
      <c r="A34" s="212" t="s">
        <v>209</v>
      </c>
      <c r="B34" s="210">
        <v>53621</v>
      </c>
      <c r="C34" s="217">
        <v>6845</v>
      </c>
      <c r="D34" s="122">
        <f t="shared" ref="D34:D42" si="4">IFERROR(C34/B34,"-")</f>
        <v>0.1276552097126126</v>
      </c>
      <c r="E34" s="211">
        <f t="shared" ref="E34:E42" si="5">IF(B34&gt;0,B34-C34,0)</f>
        <v>46776</v>
      </c>
      <c r="F34" s="179"/>
    </row>
    <row r="35" spans="1:8" s="206" customFormat="1" ht="15.5" hidden="1" outlineLevel="1">
      <c r="A35" s="213" t="s">
        <v>211</v>
      </c>
      <c r="B35" s="210"/>
      <c r="C35" s="216"/>
      <c r="D35" s="122" t="str">
        <f t="shared" si="4"/>
        <v>-</v>
      </c>
      <c r="E35" s="211">
        <f t="shared" si="5"/>
        <v>0</v>
      </c>
      <c r="F35" s="179"/>
    </row>
    <row r="36" spans="1:8" s="206" customFormat="1" ht="15.5" hidden="1" outlineLevel="1">
      <c r="A36" s="213" t="s">
        <v>241</v>
      </c>
      <c r="B36" s="210"/>
      <c r="C36" s="210"/>
      <c r="D36" s="122" t="str">
        <f t="shared" si="4"/>
        <v>-</v>
      </c>
      <c r="E36" s="211">
        <f t="shared" si="5"/>
        <v>0</v>
      </c>
      <c r="F36" s="179"/>
    </row>
    <row r="37" spans="1:8" s="206" customFormat="1" ht="15.5" hidden="1" outlineLevel="1">
      <c r="A37" s="213" t="s">
        <v>207</v>
      </c>
      <c r="B37" s="210"/>
      <c r="C37" s="210"/>
      <c r="D37" s="122" t="str">
        <f t="shared" si="4"/>
        <v>-</v>
      </c>
      <c r="E37" s="211">
        <f t="shared" si="5"/>
        <v>0</v>
      </c>
      <c r="F37" s="179"/>
    </row>
    <row r="38" spans="1:8" s="206" customFormat="1" ht="15.5" hidden="1" outlineLevel="1" collapsed="1">
      <c r="A38" s="213" t="s">
        <v>212</v>
      </c>
      <c r="B38" s="210"/>
      <c r="C38" s="210"/>
      <c r="D38" s="122" t="str">
        <f t="shared" si="4"/>
        <v>-</v>
      </c>
      <c r="E38" s="211">
        <f t="shared" si="5"/>
        <v>0</v>
      </c>
      <c r="F38" s="179"/>
    </row>
    <row r="39" spans="1:8" s="206" customFormat="1" ht="15.5" hidden="1" outlineLevel="1">
      <c r="A39" s="213" t="s">
        <v>238</v>
      </c>
      <c r="B39" s="210"/>
      <c r="C39" s="210"/>
      <c r="D39" s="122" t="str">
        <f t="shared" si="4"/>
        <v>-</v>
      </c>
      <c r="E39" s="211">
        <f t="shared" si="5"/>
        <v>0</v>
      </c>
      <c r="F39" s="179"/>
    </row>
    <row r="40" spans="1:8" s="206" customFormat="1" ht="15.5" hidden="1" outlineLevel="1">
      <c r="A40" s="213" t="s">
        <v>231</v>
      </c>
      <c r="B40" s="216"/>
      <c r="C40" s="216"/>
      <c r="D40" s="122" t="str">
        <f t="shared" si="4"/>
        <v>-</v>
      </c>
      <c r="E40" s="211">
        <f t="shared" si="5"/>
        <v>0</v>
      </c>
      <c r="F40" s="179"/>
    </row>
    <row r="41" spans="1:8" s="206" customFormat="1" ht="15.5" hidden="1" outlineLevel="1">
      <c r="A41" s="218" t="s">
        <v>230</v>
      </c>
      <c r="B41" s="210"/>
      <c r="C41" s="210"/>
      <c r="D41" s="122" t="str">
        <f t="shared" si="4"/>
        <v>-</v>
      </c>
      <c r="E41" s="211">
        <f t="shared" si="5"/>
        <v>0</v>
      </c>
      <c r="F41" s="179"/>
    </row>
    <row r="42" spans="1:8" s="206" customFormat="1" ht="15.5" hidden="1" outlineLevel="1">
      <c r="A42" s="218" t="s">
        <v>214</v>
      </c>
      <c r="B42" s="210"/>
      <c r="C42" s="210"/>
      <c r="D42" s="122" t="str">
        <f t="shared" si="4"/>
        <v>-</v>
      </c>
      <c r="E42" s="211">
        <f t="shared" si="5"/>
        <v>0</v>
      </c>
      <c r="F42" s="179"/>
    </row>
    <row r="43" spans="1:8" s="206" customFormat="1" ht="15.5" collapsed="1">
      <c r="A43" s="207" t="s">
        <v>220</v>
      </c>
      <c r="B43" s="208">
        <f>B44</f>
        <v>81759812</v>
      </c>
      <c r="C43" s="208">
        <f t="shared" ref="C43:E43" si="6">C44</f>
        <v>68291915.599999994</v>
      </c>
      <c r="D43" s="123">
        <f>C43/B43</f>
        <v>0.83527486095491499</v>
      </c>
      <c r="E43" s="208">
        <f t="shared" si="6"/>
        <v>13467896.400000006</v>
      </c>
      <c r="F43" s="179"/>
    </row>
    <row r="44" spans="1:8" s="206" customFormat="1" ht="15.5">
      <c r="A44" s="219" t="s">
        <v>244</v>
      </c>
      <c r="B44" s="210">
        <v>81759812</v>
      </c>
      <c r="C44" s="217">
        <v>68291915.599999994</v>
      </c>
      <c r="D44" s="122">
        <f t="shared" ref="D44" si="7">IFERROR(C44/B44,"-")</f>
        <v>0.83527486095491499</v>
      </c>
      <c r="E44" s="211">
        <f t="shared" ref="E44" si="8">IF(B44&gt;0,B44-C44,0)</f>
        <v>13467896.400000006</v>
      </c>
      <c r="F44" s="179"/>
    </row>
    <row r="45" spans="1:8" s="206" customFormat="1" ht="15.5" hidden="1" outlineLevel="1">
      <c r="A45" s="220"/>
      <c r="B45" s="221"/>
      <c r="C45" s="221"/>
      <c r="D45" s="222"/>
      <c r="E45" s="221"/>
      <c r="F45" s="179"/>
    </row>
    <row r="46" spans="1:8" s="206" customFormat="1" ht="38.25" customHeight="1" collapsed="1">
      <c r="A46" s="272" t="s">
        <v>216</v>
      </c>
      <c r="B46" s="273"/>
      <c r="C46" s="273"/>
      <c r="D46" s="273"/>
      <c r="E46" s="274"/>
      <c r="F46" s="223"/>
      <c r="G46" s="223"/>
      <c r="H46" s="223"/>
    </row>
    <row r="47" spans="1:8" s="206" customFormat="1" ht="15.5">
      <c r="A47" s="224" t="s">
        <v>220</v>
      </c>
      <c r="B47" s="225">
        <f>B48</f>
        <v>23315650</v>
      </c>
      <c r="C47" s="225">
        <f>C48</f>
        <v>5024318.3499999996</v>
      </c>
      <c r="D47" s="125">
        <f>IFERROR(C47/B47,"-")</f>
        <v>0.21549124086182456</v>
      </c>
      <c r="E47" s="225">
        <f>B47-C47</f>
        <v>18291331.649999999</v>
      </c>
      <c r="F47" s="223"/>
      <c r="G47" s="223"/>
      <c r="H47" s="223"/>
    </row>
    <row r="48" spans="1:8" s="206" customFormat="1" ht="16" thickBot="1">
      <c r="A48" s="226" t="s">
        <v>218</v>
      </c>
      <c r="B48" s="227">
        <v>23315650</v>
      </c>
      <c r="C48" s="227">
        <v>5024318.3499999996</v>
      </c>
      <c r="D48" s="124">
        <f>IFERROR(C48/B48,"-")</f>
        <v>0.21549124086182456</v>
      </c>
      <c r="E48" s="228">
        <f>IF(B48&gt;0,B48-C48,0)</f>
        <v>18291331.649999999</v>
      </c>
      <c r="F48" s="180"/>
      <c r="G48" s="181"/>
      <c r="H48" s="229"/>
    </row>
    <row r="49" spans="1:9" s="206" customFormat="1" ht="15.5">
      <c r="A49" s="224" t="s">
        <v>239</v>
      </c>
      <c r="B49" s="225">
        <f>B50</f>
        <v>2415449</v>
      </c>
      <c r="C49" s="225">
        <f>C50</f>
        <v>2381649.84</v>
      </c>
      <c r="D49" s="125">
        <f>IFERROR(C49/B49,"-")</f>
        <v>0.98600709019316901</v>
      </c>
      <c r="E49" s="225">
        <f>B49-C49</f>
        <v>33799.160000000149</v>
      </c>
      <c r="F49" s="223"/>
      <c r="G49" s="223"/>
      <c r="H49" s="223"/>
    </row>
    <row r="50" spans="1:9" s="206" customFormat="1" ht="16" thickBot="1">
      <c r="A50" s="226" t="s">
        <v>240</v>
      </c>
      <c r="B50" s="227">
        <v>2415449</v>
      </c>
      <c r="C50" s="227">
        <v>2381649.84</v>
      </c>
      <c r="D50" s="124">
        <f>IFERROR(C50/B50,"-")</f>
        <v>0.98600709019316901</v>
      </c>
      <c r="E50" s="228">
        <f>IF(B50&gt;0,B50-C50,0)</f>
        <v>33799.160000000149</v>
      </c>
      <c r="F50" s="180"/>
      <c r="G50" s="181"/>
      <c r="H50" s="229"/>
    </row>
    <row r="51" spans="1:9" s="206" customFormat="1" ht="15.5">
      <c r="A51" s="230" t="s">
        <v>219</v>
      </c>
      <c r="B51" s="231">
        <f>B52</f>
        <v>2976703</v>
      </c>
      <c r="C51" s="231">
        <f>C52</f>
        <v>2138141.0499999998</v>
      </c>
      <c r="D51" s="130">
        <f>C51/B51</f>
        <v>0.71829169722340447</v>
      </c>
      <c r="E51" s="231">
        <f>B51-C51</f>
        <v>838561.95000000019</v>
      </c>
      <c r="F51" s="223"/>
      <c r="G51" s="223"/>
      <c r="H51" s="223"/>
    </row>
    <row r="52" spans="1:9" s="206" customFormat="1" ht="16" thickBot="1">
      <c r="A52" s="226" t="s">
        <v>191</v>
      </c>
      <c r="B52" s="227">
        <v>2976703</v>
      </c>
      <c r="C52" s="227">
        <v>2138141.0499999998</v>
      </c>
      <c r="D52" s="124">
        <f>IFERROR(C52/B52,"-")</f>
        <v>0.71829169722340447</v>
      </c>
      <c r="E52" s="228">
        <f>IF(B52&gt;0,B52-C52,0)</f>
        <v>838561.95000000019</v>
      </c>
      <c r="F52" s="180"/>
      <c r="G52" s="181"/>
      <c r="H52" s="229"/>
      <c r="I52" s="232"/>
    </row>
    <row r="53" spans="1:9" s="206" customFormat="1" ht="15.5">
      <c r="A53" s="233" t="s">
        <v>208</v>
      </c>
      <c r="B53" s="231">
        <f>B54</f>
        <v>75433684</v>
      </c>
      <c r="C53" s="231">
        <f>C54</f>
        <v>65503128.810000002</v>
      </c>
      <c r="D53" s="130">
        <f>C53/B53</f>
        <v>0.86835383527072607</v>
      </c>
      <c r="E53" s="231">
        <f>B53-C53</f>
        <v>9930555.1899999976</v>
      </c>
      <c r="F53" s="223"/>
      <c r="G53" s="223"/>
      <c r="H53" s="223"/>
    </row>
    <row r="54" spans="1:9" s="206" customFormat="1" ht="24.75" customHeight="1" thickBot="1">
      <c r="A54" s="234" t="s">
        <v>214</v>
      </c>
      <c r="B54" s="227">
        <v>75433684</v>
      </c>
      <c r="C54" s="227">
        <v>65503128.810000002</v>
      </c>
      <c r="D54" s="124">
        <f>IFERROR(C54/B54,"-")</f>
        <v>0.86835383527072607</v>
      </c>
      <c r="E54" s="228">
        <f>IF(B54&gt;0,B54-C54,0)</f>
        <v>9930555.1899999976</v>
      </c>
      <c r="F54" s="179"/>
    </row>
    <row r="55" spans="1:9" s="206" customFormat="1" ht="18.5">
      <c r="A55" s="263" t="s">
        <v>155</v>
      </c>
      <c r="B55" s="264"/>
      <c r="C55" s="264"/>
      <c r="D55" s="264"/>
      <c r="E55" s="265"/>
      <c r="F55" s="179"/>
    </row>
    <row r="56" spans="1:9" s="206" customFormat="1" ht="15.5">
      <c r="A56" s="235" t="s">
        <v>157</v>
      </c>
      <c r="B56" s="208">
        <f>B61+B57+B63+B62+B60+B67+B66+B58+B65+B68+B64+B59</f>
        <v>27915143</v>
      </c>
      <c r="C56" s="208">
        <f>C61+C57+C63+C62+C60+C67+C66+C58+C65+C68+C64+C59</f>
        <v>22370459.279999997</v>
      </c>
      <c r="D56" s="123">
        <f>C56/B56</f>
        <v>0.80137362291140679</v>
      </c>
      <c r="E56" s="208">
        <f>B56-C56</f>
        <v>5544683.7200000025</v>
      </c>
      <c r="F56" s="179"/>
    </row>
    <row r="57" spans="1:9" s="206" customFormat="1" ht="15.5">
      <c r="A57" s="236" t="s">
        <v>156</v>
      </c>
      <c r="B57" s="210">
        <v>20104100</v>
      </c>
      <c r="C57" s="210">
        <v>16754779.16</v>
      </c>
      <c r="D57" s="122">
        <f t="shared" ref="D57:D68" si="9">IFERROR(C57/B57,"-")</f>
        <v>0.83340110524718836</v>
      </c>
      <c r="E57" s="210">
        <f>IF(B57&gt;0,B57-C57,0)</f>
        <v>3349320.84</v>
      </c>
      <c r="F57" s="179"/>
    </row>
    <row r="58" spans="1:9" s="206" customFormat="1" ht="15.5">
      <c r="A58" s="236" t="s">
        <v>160</v>
      </c>
      <c r="B58" s="210">
        <v>452588</v>
      </c>
      <c r="C58" s="210">
        <v>223181.99</v>
      </c>
      <c r="D58" s="122">
        <f t="shared" si="9"/>
        <v>0.49312396705171146</v>
      </c>
      <c r="E58" s="210">
        <f t="shared" ref="E58:E67" si="10">IF(B58&gt;0,B58-C58,0)</f>
        <v>229406.01</v>
      </c>
      <c r="F58" s="177"/>
      <c r="G58" s="177"/>
      <c r="H58" s="177"/>
    </row>
    <row r="59" spans="1:9" s="206" customFormat="1" ht="15.5">
      <c r="A59" s="236" t="s">
        <v>162</v>
      </c>
      <c r="B59" s="210">
        <v>103081</v>
      </c>
      <c r="C59" s="210">
        <v>92058.81</v>
      </c>
      <c r="D59" s="122">
        <f t="shared" si="9"/>
        <v>0.89307253519077223</v>
      </c>
      <c r="E59" s="210">
        <f t="shared" si="10"/>
        <v>11022.190000000002</v>
      </c>
      <c r="F59" s="179"/>
    </row>
    <row r="60" spans="1:9" s="206" customFormat="1" ht="15.5">
      <c r="A60" s="236" t="s">
        <v>163</v>
      </c>
      <c r="B60" s="210">
        <v>1153419</v>
      </c>
      <c r="C60" s="210">
        <v>559669.5</v>
      </c>
      <c r="D60" s="122">
        <f t="shared" si="9"/>
        <v>0.48522653086172501</v>
      </c>
      <c r="E60" s="210">
        <f t="shared" si="10"/>
        <v>593749.5</v>
      </c>
      <c r="F60" s="177"/>
      <c r="G60" s="177"/>
      <c r="H60" s="177"/>
      <c r="I60" s="201"/>
    </row>
    <row r="61" spans="1:9" s="206" customFormat="1" ht="15.5">
      <c r="A61" s="236" t="s">
        <v>164</v>
      </c>
      <c r="B61" s="210">
        <v>1197652</v>
      </c>
      <c r="C61" s="210">
        <v>920814.6</v>
      </c>
      <c r="D61" s="122">
        <f t="shared" si="9"/>
        <v>0.76884988293761458</v>
      </c>
      <c r="E61" s="210">
        <f t="shared" si="10"/>
        <v>276837.40000000002</v>
      </c>
      <c r="F61" s="179"/>
    </row>
    <row r="62" spans="1:9" s="206" customFormat="1" ht="15.5">
      <c r="A62" s="236" t="s">
        <v>189</v>
      </c>
      <c r="B62" s="210">
        <v>862531</v>
      </c>
      <c r="C62" s="210">
        <v>590724.12</v>
      </c>
      <c r="D62" s="122">
        <f t="shared" si="9"/>
        <v>0.68487291471263056</v>
      </c>
      <c r="E62" s="210">
        <f t="shared" si="10"/>
        <v>271806.88</v>
      </c>
      <c r="F62" s="179"/>
    </row>
    <row r="63" spans="1:9" s="201" customFormat="1" ht="15.5">
      <c r="A63" s="236" t="s">
        <v>192</v>
      </c>
      <c r="B63" s="210">
        <v>1173997</v>
      </c>
      <c r="C63" s="210">
        <v>962548.9</v>
      </c>
      <c r="D63" s="122">
        <f t="shared" si="9"/>
        <v>0.81989042561437553</v>
      </c>
      <c r="E63" s="210">
        <f t="shared" si="10"/>
        <v>211448.09999999998</v>
      </c>
      <c r="G63" s="177"/>
      <c r="H63" s="177"/>
    </row>
    <row r="64" spans="1:9" s="201" customFormat="1" ht="15.5">
      <c r="A64" s="236" t="s">
        <v>193</v>
      </c>
      <c r="B64" s="210">
        <v>777912</v>
      </c>
      <c r="C64" s="210">
        <v>622358.68000000005</v>
      </c>
      <c r="D64" s="122">
        <f t="shared" si="9"/>
        <v>0.8000373821203427</v>
      </c>
      <c r="E64" s="210">
        <f t="shared" si="10"/>
        <v>155553.31999999995</v>
      </c>
      <c r="F64" s="177"/>
      <c r="G64" s="177"/>
      <c r="H64" s="177"/>
      <c r="I64" s="177"/>
    </row>
    <row r="65" spans="1:9" ht="15.5">
      <c r="A65" s="236" t="s">
        <v>194</v>
      </c>
      <c r="B65" s="210">
        <v>1214832</v>
      </c>
      <c r="C65" s="210">
        <v>975548.34</v>
      </c>
      <c r="D65" s="122">
        <f t="shared" si="9"/>
        <v>0.80303148089612386</v>
      </c>
      <c r="E65" s="210">
        <f t="shared" si="10"/>
        <v>239283.66000000003</v>
      </c>
      <c r="F65" s="179"/>
      <c r="G65" s="206"/>
      <c r="H65" s="206"/>
      <c r="I65" s="206"/>
    </row>
    <row r="66" spans="1:9" ht="15.5">
      <c r="A66" s="236" t="s">
        <v>195</v>
      </c>
      <c r="B66" s="210">
        <v>226031</v>
      </c>
      <c r="C66" s="210">
        <v>156872.73000000001</v>
      </c>
      <c r="D66" s="122">
        <f t="shared" si="9"/>
        <v>0.69403192482447107</v>
      </c>
      <c r="E66" s="210">
        <f t="shared" si="10"/>
        <v>69158.26999999999</v>
      </c>
      <c r="F66" s="201"/>
    </row>
    <row r="67" spans="1:9" ht="15.5">
      <c r="A67" s="236" t="s">
        <v>196</v>
      </c>
      <c r="B67" s="210">
        <v>649000</v>
      </c>
      <c r="C67" s="210">
        <v>511902.45</v>
      </c>
      <c r="D67" s="122">
        <f t="shared" si="9"/>
        <v>0.78875570107858251</v>
      </c>
      <c r="E67" s="210">
        <f t="shared" si="10"/>
        <v>137097.54999999999</v>
      </c>
      <c r="F67" s="179"/>
      <c r="G67" s="206"/>
      <c r="H67" s="206"/>
    </row>
    <row r="68" spans="1:9" ht="16" hidden="1" outlineLevel="1" thickBot="1">
      <c r="A68" s="236" t="s">
        <v>18</v>
      </c>
      <c r="B68" s="210">
        <v>0</v>
      </c>
      <c r="C68" s="210">
        <v>0</v>
      </c>
      <c r="D68" s="122" t="str">
        <f t="shared" si="9"/>
        <v>-</v>
      </c>
      <c r="E68" s="228">
        <f>IF(B68&gt;0,B68-C68,0)</f>
        <v>0</v>
      </c>
    </row>
    <row r="69" spans="1:9" ht="15.5" hidden="1" outlineLevel="1">
      <c r="A69" s="237"/>
      <c r="B69" s="238"/>
      <c r="C69" s="238"/>
      <c r="D69" s="182"/>
      <c r="E69" s="239"/>
    </row>
    <row r="70" spans="1:9" ht="16" collapsed="1" thickBot="1">
      <c r="A70" s="240" t="s">
        <v>158</v>
      </c>
      <c r="B70" s="38">
        <f>B56+B10+B21+B47+B51+B53+B49+B33+B43</f>
        <v>265952065</v>
      </c>
      <c r="C70" s="38">
        <f>C56+C10+C21+C47+C51+C53+C49+C33+C43</f>
        <v>200599607.94999999</v>
      </c>
      <c r="D70" s="129">
        <f t="shared" ref="D70" si="11">IFERROR(C70/B70,"-")</f>
        <v>0.75426978899374209</v>
      </c>
      <c r="E70" s="38">
        <f>E56+E10+E21+E47+E51+E53+E49+E33+E43</f>
        <v>65352457.050000012</v>
      </c>
    </row>
    <row r="71" spans="1:9" ht="45" customHeight="1">
      <c r="A71" s="266" t="s">
        <v>172</v>
      </c>
      <c r="B71" s="266"/>
      <c r="C71" s="266"/>
      <c r="D71" s="266"/>
      <c r="E71" s="267"/>
    </row>
    <row r="72" spans="1:9" ht="46.5">
      <c r="A72" s="74" t="s">
        <v>16</v>
      </c>
      <c r="B72" s="112" t="s">
        <v>226</v>
      </c>
      <c r="C72" s="74" t="str">
        <f>C7</f>
        <v>Izpilde (01.01.2024.-30.11.2024.)</v>
      </c>
      <c r="D72" s="112" t="s">
        <v>20</v>
      </c>
      <c r="E72" s="112" t="s">
        <v>127</v>
      </c>
    </row>
    <row r="73" spans="1:9" ht="15.5">
      <c r="A73" s="76">
        <v>1</v>
      </c>
      <c r="B73" s="76">
        <v>2</v>
      </c>
      <c r="C73" s="76">
        <v>3</v>
      </c>
      <c r="D73" s="76" t="s">
        <v>130</v>
      </c>
      <c r="E73" s="76" t="s">
        <v>131</v>
      </c>
    </row>
    <row r="74" spans="1:9" ht="15.5">
      <c r="A74" s="241" t="s">
        <v>167</v>
      </c>
      <c r="B74" s="211">
        <v>124245586</v>
      </c>
      <c r="C74" s="211">
        <v>91802017.210000008</v>
      </c>
      <c r="D74" s="122">
        <v>0.73887548174146012</v>
      </c>
      <c r="E74" s="211">
        <v>32443568.789999992</v>
      </c>
    </row>
    <row r="75" spans="1:9" ht="15.5">
      <c r="A75" s="241" t="s">
        <v>176</v>
      </c>
      <c r="B75" s="211">
        <v>82537724</v>
      </c>
      <c r="C75" s="211">
        <v>68914274.280000001</v>
      </c>
      <c r="D75" s="122">
        <v>0.83494275029924503</v>
      </c>
      <c r="E75" s="211">
        <v>13623449.719999999</v>
      </c>
    </row>
    <row r="76" spans="1:9" ht="15.5">
      <c r="A76" s="241" t="s">
        <v>175</v>
      </c>
      <c r="B76" s="211">
        <v>8493017</v>
      </c>
      <c r="C76" s="211">
        <v>4796806.5999999996</v>
      </c>
      <c r="D76" s="122">
        <v>0.56479418326844277</v>
      </c>
      <c r="E76" s="211">
        <v>3696210.4000000004</v>
      </c>
    </row>
    <row r="77" spans="1:9" ht="15.5">
      <c r="A77" s="241" t="s">
        <v>171</v>
      </c>
      <c r="B77" s="211">
        <v>13768762</v>
      </c>
      <c r="C77" s="211">
        <v>10109052.27</v>
      </c>
      <c r="D77" s="122">
        <v>0.7342019761834796</v>
      </c>
      <c r="E77" s="211">
        <v>3659709.7300000004</v>
      </c>
    </row>
    <row r="78" spans="1:9" ht="15.5">
      <c r="A78" s="241" t="s">
        <v>177</v>
      </c>
      <c r="B78" s="211">
        <v>12601673</v>
      </c>
      <c r="C78" s="211">
        <v>9058017.6400000006</v>
      </c>
      <c r="D78" s="122">
        <v>0.71879484890617307</v>
      </c>
      <c r="E78" s="211">
        <v>3543655.3599999994</v>
      </c>
    </row>
    <row r="79" spans="1:9" ht="15.5">
      <c r="A79" s="241" t="s">
        <v>168</v>
      </c>
      <c r="B79" s="211">
        <v>12328956</v>
      </c>
      <c r="C79" s="211">
        <v>9437007.5999999996</v>
      </c>
      <c r="D79" s="122">
        <v>0.76543444554429418</v>
      </c>
      <c r="E79" s="211">
        <v>2891948.4000000004</v>
      </c>
    </row>
    <row r="80" spans="1:9" ht="15.5">
      <c r="A80" s="241" t="s">
        <v>170</v>
      </c>
      <c r="B80" s="211">
        <v>2127830</v>
      </c>
      <c r="C80" s="211">
        <v>110891.22</v>
      </c>
      <c r="D80" s="122">
        <v>5.2114699012609088E-2</v>
      </c>
      <c r="E80" s="211">
        <v>2016938.78</v>
      </c>
    </row>
    <row r="81" spans="1:5" ht="15.5">
      <c r="A81" s="241" t="s">
        <v>178</v>
      </c>
      <c r="B81" s="211">
        <v>2926492</v>
      </c>
      <c r="C81" s="211">
        <v>1449136.32</v>
      </c>
      <c r="D81" s="122">
        <v>0.4951786370849468</v>
      </c>
      <c r="E81" s="211">
        <v>1477355.68</v>
      </c>
    </row>
    <row r="82" spans="1:5" ht="15.5">
      <c r="A82" s="242" t="s">
        <v>174</v>
      </c>
      <c r="B82" s="211">
        <v>2957659</v>
      </c>
      <c r="C82" s="211">
        <v>2307949.79</v>
      </c>
      <c r="D82" s="122">
        <v>0.78032991294804444</v>
      </c>
      <c r="E82" s="211">
        <v>649709.21</v>
      </c>
    </row>
    <row r="83" spans="1:5" ht="15.5">
      <c r="A83" s="241" t="s">
        <v>179</v>
      </c>
      <c r="B83" s="211">
        <v>1613218</v>
      </c>
      <c r="C83" s="211">
        <v>1143657</v>
      </c>
      <c r="D83" s="122">
        <v>0.70892898541920557</v>
      </c>
      <c r="E83" s="211">
        <v>469561</v>
      </c>
    </row>
    <row r="84" spans="1:5" ht="15.5">
      <c r="A84" s="241" t="s">
        <v>169</v>
      </c>
      <c r="B84" s="211">
        <v>1242360</v>
      </c>
      <c r="C84" s="211">
        <v>792161.98</v>
      </c>
      <c r="D84" s="122">
        <v>0.63762675874947683</v>
      </c>
      <c r="E84" s="211">
        <v>450198.02</v>
      </c>
    </row>
    <row r="85" spans="1:5" ht="15.5">
      <c r="A85" s="241" t="s">
        <v>243</v>
      </c>
      <c r="B85" s="211">
        <v>288877</v>
      </c>
      <c r="C85" s="211">
        <v>43662.2</v>
      </c>
      <c r="D85" s="122">
        <v>0.15114460479719741</v>
      </c>
      <c r="E85" s="211">
        <v>245214.8</v>
      </c>
    </row>
    <row r="86" spans="1:5" ht="15.5">
      <c r="A86" s="243" t="s">
        <v>180</v>
      </c>
      <c r="B86" s="244">
        <v>819911</v>
      </c>
      <c r="C86" s="244">
        <v>634973.84</v>
      </c>
      <c r="D86" s="122">
        <v>0.77444239679672544</v>
      </c>
      <c r="E86" s="211">
        <v>184937.16000000003</v>
      </c>
    </row>
    <row r="87" spans="1:5" ht="15.5" hidden="1" outlineLevel="1">
      <c r="A87" s="241" t="s">
        <v>181</v>
      </c>
      <c r="B87" s="211"/>
      <c r="C87" s="211"/>
      <c r="D87" s="122" t="s">
        <v>0</v>
      </c>
      <c r="E87" s="244">
        <v>0</v>
      </c>
    </row>
    <row r="88" spans="1:5" ht="15.5" hidden="1" outlineLevel="1">
      <c r="A88" s="241" t="s">
        <v>182</v>
      </c>
      <c r="B88" s="211"/>
      <c r="C88" s="211"/>
      <c r="D88" s="122" t="s">
        <v>0</v>
      </c>
      <c r="E88" s="244">
        <v>0</v>
      </c>
    </row>
    <row r="89" spans="1:5" ht="15.5" hidden="1" outlineLevel="1">
      <c r="A89" s="242" t="s">
        <v>183</v>
      </c>
      <c r="B89" s="211"/>
      <c r="C89" s="211"/>
      <c r="D89" s="122" t="s">
        <v>0</v>
      </c>
      <c r="E89" s="244">
        <v>0</v>
      </c>
    </row>
    <row r="90" spans="1:5" ht="15.5" hidden="1" outlineLevel="1">
      <c r="A90" s="241" t="s">
        <v>184</v>
      </c>
      <c r="B90" s="211"/>
      <c r="C90" s="211"/>
      <c r="D90" s="122" t="s">
        <v>0</v>
      </c>
      <c r="E90" s="244">
        <v>0</v>
      </c>
    </row>
    <row r="91" spans="1:5" ht="15.5" hidden="1" outlineLevel="1">
      <c r="A91" s="245" t="s">
        <v>185</v>
      </c>
      <c r="B91" s="239"/>
      <c r="C91" s="239"/>
      <c r="D91" s="122" t="s">
        <v>0</v>
      </c>
      <c r="E91" s="246">
        <v>0</v>
      </c>
    </row>
    <row r="92" spans="1:5" ht="16" collapsed="1" thickBot="1">
      <c r="A92" s="101" t="s">
        <v>17</v>
      </c>
      <c r="B92" s="38">
        <v>265952065</v>
      </c>
      <c r="C92" s="38">
        <v>200599607.94999999</v>
      </c>
      <c r="D92" s="129">
        <v>0.75426978899374209</v>
      </c>
      <c r="E92" s="38">
        <v>65352457.050000012</v>
      </c>
    </row>
    <row r="93" spans="1:5" ht="15.5">
      <c r="A93" s="268" t="s">
        <v>236</v>
      </c>
      <c r="B93" s="268"/>
      <c r="C93" s="268"/>
      <c r="D93" s="268"/>
      <c r="E93" s="268"/>
    </row>
    <row r="94" spans="1:5" ht="33.75" customHeight="1">
      <c r="A94" s="269" t="s">
        <v>201</v>
      </c>
      <c r="B94" s="269"/>
      <c r="C94" s="269"/>
      <c r="D94" s="269"/>
      <c r="E94" s="269"/>
    </row>
    <row r="95" spans="1:5" ht="15.5">
      <c r="A95" s="201"/>
      <c r="B95" s="201"/>
      <c r="C95" s="201"/>
      <c r="D95" s="201"/>
      <c r="E95" s="201"/>
    </row>
    <row r="96" spans="1:5">
      <c r="B96" s="178"/>
      <c r="C96" s="178"/>
    </row>
  </sheetData>
  <mergeCells count="10">
    <mergeCell ref="A55:E55"/>
    <mergeCell ref="A71:E71"/>
    <mergeCell ref="A93:E93"/>
    <mergeCell ref="A94:E94"/>
    <mergeCell ref="A2:E2"/>
    <mergeCell ref="A4:D4"/>
    <mergeCell ref="A5:D5"/>
    <mergeCell ref="A6:D6"/>
    <mergeCell ref="A9:E9"/>
    <mergeCell ref="A46:E46"/>
  </mergeCells>
  <printOptions horizontalCentered="1"/>
  <pageMargins left="0.7" right="0.7" top="0.75" bottom="0.75" header="0.3" footer="0.3"/>
  <pageSetup paperSize="9" scale="73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31"/>
  <sheetViews>
    <sheetView zoomScale="90" zoomScaleNormal="90" zoomScaleSheetLayoutView="100" workbookViewId="0">
      <selection activeCell="D11" sqref="D11"/>
    </sheetView>
  </sheetViews>
  <sheetFormatPr defaultColWidth="9" defaultRowHeight="15.5"/>
  <cols>
    <col min="1" max="1" width="22.81640625" style="104" customWidth="1"/>
    <col min="2" max="2" width="15.1796875" style="118" customWidth="1"/>
    <col min="3" max="3" width="16.81640625" style="104" customWidth="1"/>
    <col min="4" max="4" width="14.81640625" style="104" customWidth="1"/>
    <col min="5" max="5" width="14.1796875" style="104" customWidth="1"/>
    <col min="6" max="6" width="15.81640625" style="104" customWidth="1"/>
    <col min="7" max="7" width="17" style="104" customWidth="1"/>
    <col min="8" max="8" width="13.54296875" style="104" customWidth="1"/>
    <col min="9" max="16384" width="9" style="104"/>
  </cols>
  <sheetData>
    <row r="1" spans="1:8" ht="18.5">
      <c r="B1" s="105"/>
      <c r="C1" s="105"/>
      <c r="E1" s="106"/>
    </row>
    <row r="2" spans="1:8" ht="57" customHeight="1">
      <c r="A2" s="275" t="s">
        <v>228</v>
      </c>
      <c r="B2" s="275"/>
      <c r="C2" s="275"/>
      <c r="D2" s="275"/>
      <c r="E2" s="275"/>
    </row>
    <row r="3" spans="1:8" ht="21" customHeight="1" thickBot="1">
      <c r="A3" s="166" t="s">
        <v>245</v>
      </c>
      <c r="B3" s="167"/>
      <c r="C3" s="167"/>
      <c r="D3" s="167"/>
      <c r="E3" s="167"/>
    </row>
    <row r="4" spans="1:8" ht="46.5">
      <c r="A4" s="107" t="s">
        <v>2</v>
      </c>
      <c r="B4" s="108" t="s">
        <v>226</v>
      </c>
      <c r="C4" s="108" t="s">
        <v>246</v>
      </c>
      <c r="D4" s="108" t="s">
        <v>20</v>
      </c>
      <c r="E4" s="109" t="s">
        <v>127</v>
      </c>
    </row>
    <row r="5" spans="1:8" ht="18.75" hidden="1" customHeight="1">
      <c r="A5" s="110">
        <v>1</v>
      </c>
      <c r="B5" s="111"/>
      <c r="C5" s="112">
        <v>4</v>
      </c>
      <c r="D5" s="112" t="s">
        <v>4</v>
      </c>
      <c r="E5" s="113" t="s">
        <v>5</v>
      </c>
    </row>
    <row r="6" spans="1:8">
      <c r="A6" s="110">
        <v>1</v>
      </c>
      <c r="B6" s="111">
        <v>2</v>
      </c>
      <c r="C6" s="114">
        <v>3</v>
      </c>
      <c r="D6" s="114" t="s">
        <v>130</v>
      </c>
      <c r="E6" s="115" t="s">
        <v>131</v>
      </c>
    </row>
    <row r="7" spans="1:8" ht="16" thickBot="1">
      <c r="A7" s="116" t="s">
        <v>58</v>
      </c>
      <c r="B7" s="183">
        <f>SUM(B8:B19)</f>
        <v>35590793</v>
      </c>
      <c r="C7" s="199">
        <f>SUM(C8:C19)</f>
        <v>29782165.929999996</v>
      </c>
      <c r="D7" s="94">
        <f t="shared" ref="D7:D19" si="0">C7/B7</f>
        <v>0.83679410936418297</v>
      </c>
      <c r="E7" s="117">
        <f>B7-C7</f>
        <v>5808627.070000004</v>
      </c>
      <c r="F7" s="118"/>
      <c r="G7" s="248"/>
      <c r="H7" s="249"/>
    </row>
    <row r="8" spans="1:8">
      <c r="A8" s="193" t="s">
        <v>142</v>
      </c>
      <c r="B8" s="250">
        <v>3206064</v>
      </c>
      <c r="C8" s="250">
        <v>3045950.67</v>
      </c>
      <c r="D8" s="184">
        <f t="shared" si="0"/>
        <v>0.9500592221490276</v>
      </c>
      <c r="E8" s="185">
        <f>B8-C8</f>
        <v>160113.33000000007</v>
      </c>
      <c r="F8" s="40"/>
      <c r="G8" s="118"/>
    </row>
    <row r="9" spans="1:8">
      <c r="A9" s="194" t="s">
        <v>149</v>
      </c>
      <c r="B9" s="186">
        <v>4697607</v>
      </c>
      <c r="C9" s="251">
        <v>4629053.2699999996</v>
      </c>
      <c r="D9" s="187">
        <f t="shared" si="0"/>
        <v>0.9854066698214643</v>
      </c>
      <c r="E9" s="188">
        <f t="shared" ref="E9:E18" si="1">B9-C9</f>
        <v>68553.730000000447</v>
      </c>
      <c r="F9" s="40"/>
      <c r="G9" s="118"/>
    </row>
    <row r="10" spans="1:8">
      <c r="A10" s="194" t="s">
        <v>148</v>
      </c>
      <c r="B10" s="186">
        <v>8342138</v>
      </c>
      <c r="C10" s="251">
        <v>6306079.9400000004</v>
      </c>
      <c r="D10" s="187">
        <f t="shared" si="0"/>
        <v>0.75593090644149019</v>
      </c>
      <c r="E10" s="188">
        <f t="shared" si="1"/>
        <v>2036058.0599999996</v>
      </c>
      <c r="F10" s="40"/>
      <c r="G10" s="118"/>
    </row>
    <row r="11" spans="1:8">
      <c r="A11" s="194" t="s">
        <v>113</v>
      </c>
      <c r="B11" s="186">
        <v>4600296</v>
      </c>
      <c r="C11" s="251">
        <v>3034282.03</v>
      </c>
      <c r="D11" s="187">
        <f t="shared" si="0"/>
        <v>0.65958408545884872</v>
      </c>
      <c r="E11" s="188">
        <f t="shared" si="1"/>
        <v>1566013.9700000002</v>
      </c>
      <c r="F11" s="40"/>
      <c r="G11" s="118"/>
    </row>
    <row r="12" spans="1:8">
      <c r="A12" s="194" t="s">
        <v>112</v>
      </c>
      <c r="B12" s="186">
        <v>9102376</v>
      </c>
      <c r="C12" s="251">
        <v>7869443.9699999997</v>
      </c>
      <c r="D12" s="187">
        <f t="shared" si="0"/>
        <v>0.86454833001844789</v>
      </c>
      <c r="E12" s="188">
        <f t="shared" si="1"/>
        <v>1232932.0300000003</v>
      </c>
      <c r="F12" s="40"/>
      <c r="G12" s="118"/>
    </row>
    <row r="13" spans="1:8">
      <c r="A13" s="195" t="s">
        <v>132</v>
      </c>
      <c r="B13" s="186">
        <v>4246427</v>
      </c>
      <c r="C13" s="186">
        <v>3801580.48</v>
      </c>
      <c r="D13" s="187">
        <f t="shared" si="0"/>
        <v>0.89524216005597179</v>
      </c>
      <c r="E13" s="188">
        <f>B13-C13</f>
        <v>444846.52</v>
      </c>
      <c r="F13" s="175"/>
      <c r="G13" s="118"/>
    </row>
    <row r="14" spans="1:8">
      <c r="A14" s="194" t="s">
        <v>186</v>
      </c>
      <c r="B14" s="189">
        <v>144534</v>
      </c>
      <c r="C14" s="189">
        <v>140033.97</v>
      </c>
      <c r="D14" s="190">
        <f t="shared" si="0"/>
        <v>0.96886524969903276</v>
      </c>
      <c r="E14" s="191">
        <f>B14-C14</f>
        <v>4500.0299999999988</v>
      </c>
      <c r="F14" s="40"/>
      <c r="G14" s="118"/>
    </row>
    <row r="15" spans="1:8">
      <c r="A15" s="194" t="s">
        <v>146</v>
      </c>
      <c r="B15" s="186">
        <v>401900</v>
      </c>
      <c r="C15" s="251">
        <v>130052.58</v>
      </c>
      <c r="D15" s="187">
        <f t="shared" si="0"/>
        <v>0.32359437671062452</v>
      </c>
      <c r="E15" s="188">
        <f t="shared" si="1"/>
        <v>271847.42</v>
      </c>
      <c r="F15" s="40"/>
      <c r="G15" s="118"/>
    </row>
    <row r="16" spans="1:8">
      <c r="A16" s="196" t="s">
        <v>154</v>
      </c>
      <c r="B16" s="189">
        <v>199258</v>
      </c>
      <c r="C16" s="189">
        <v>194254.39</v>
      </c>
      <c r="D16" s="190">
        <f t="shared" si="0"/>
        <v>0.97488878740125873</v>
      </c>
      <c r="E16" s="191">
        <f t="shared" si="1"/>
        <v>5003.609999999986</v>
      </c>
      <c r="F16" s="40"/>
      <c r="G16" s="118"/>
    </row>
    <row r="17" spans="1:13">
      <c r="A17" s="194" t="s">
        <v>206</v>
      </c>
      <c r="B17" s="189">
        <v>554514</v>
      </c>
      <c r="C17" s="189">
        <v>547886.56999999995</v>
      </c>
      <c r="D17" s="190">
        <f t="shared" si="0"/>
        <v>0.98804821880060734</v>
      </c>
      <c r="E17" s="189">
        <f t="shared" si="1"/>
        <v>6627.4300000000512</v>
      </c>
      <c r="F17" s="40"/>
      <c r="G17" s="118"/>
    </row>
    <row r="18" spans="1:13">
      <c r="A18" s="194" t="s">
        <v>147</v>
      </c>
      <c r="B18" s="189">
        <v>22143</v>
      </c>
      <c r="C18" s="189">
        <v>16179.93</v>
      </c>
      <c r="D18" s="190">
        <f t="shared" si="0"/>
        <v>0.73070180192385858</v>
      </c>
      <c r="E18" s="191">
        <f t="shared" si="1"/>
        <v>5963.07</v>
      </c>
      <c r="F18" s="40"/>
      <c r="G18" s="118"/>
    </row>
    <row r="19" spans="1:13">
      <c r="A19" s="196" t="s">
        <v>205</v>
      </c>
      <c r="B19" s="189">
        <v>73536</v>
      </c>
      <c r="C19" s="189">
        <v>67368.13</v>
      </c>
      <c r="D19" s="190">
        <f t="shared" si="0"/>
        <v>0.91612448324630125</v>
      </c>
      <c r="E19" s="191">
        <f>B19-C19</f>
        <v>6167.8699999999953</v>
      </c>
      <c r="F19" s="40"/>
      <c r="G19" s="118"/>
      <c r="J19" s="247"/>
    </row>
    <row r="20" spans="1:13">
      <c r="B20" s="104"/>
      <c r="F20" s="40"/>
      <c r="G20" s="118"/>
    </row>
    <row r="21" spans="1:13">
      <c r="A21" s="132" t="s">
        <v>152</v>
      </c>
      <c r="B21" s="104"/>
      <c r="F21" s="118"/>
      <c r="G21" s="118"/>
    </row>
    <row r="22" spans="1:13">
      <c r="A22" s="132" t="s">
        <v>153</v>
      </c>
      <c r="B22" s="104"/>
      <c r="F22" s="118"/>
      <c r="G22" s="118"/>
    </row>
    <row r="23" spans="1:13">
      <c r="A23" s="132" t="s">
        <v>150</v>
      </c>
      <c r="B23" s="104"/>
      <c r="F23" s="118"/>
      <c r="G23" s="118"/>
    </row>
    <row r="24" spans="1:13">
      <c r="A24" s="141" t="s">
        <v>198</v>
      </c>
      <c r="B24" s="104"/>
      <c r="F24" s="139"/>
      <c r="G24" s="139"/>
      <c r="H24" s="41"/>
      <c r="M24" s="42"/>
    </row>
    <row r="25" spans="1:13">
      <c r="A25" s="135" t="s">
        <v>143</v>
      </c>
      <c r="B25" s="104"/>
      <c r="F25" s="139"/>
      <c r="G25" s="139"/>
      <c r="H25" s="41"/>
      <c r="M25" s="42"/>
    </row>
    <row r="26" spans="1:13">
      <c r="A26" s="136" t="s">
        <v>144</v>
      </c>
      <c r="B26" s="104"/>
      <c r="F26" s="118"/>
      <c r="G26" s="43"/>
      <c r="J26" s="119"/>
    </row>
    <row r="27" spans="1:13">
      <c r="A27" s="136" t="s">
        <v>151</v>
      </c>
      <c r="B27" s="104"/>
      <c r="F27" s="118"/>
      <c r="G27" s="43"/>
      <c r="J27" s="119"/>
    </row>
    <row r="28" spans="1:13">
      <c r="A28" s="136" t="s">
        <v>145</v>
      </c>
      <c r="B28" s="104"/>
      <c r="G28" s="140"/>
      <c r="J28" s="119"/>
    </row>
    <row r="29" spans="1:13">
      <c r="A29" s="133"/>
      <c r="B29" s="133"/>
      <c r="C29" s="133"/>
      <c r="D29" s="133"/>
      <c r="E29" s="133"/>
    </row>
    <row r="30" spans="1:13" ht="18.75" customHeight="1">
      <c r="A30" s="134"/>
      <c r="B30" s="134"/>
      <c r="C30" s="134"/>
      <c r="D30" s="134"/>
      <c r="E30" s="134"/>
    </row>
    <row r="31" spans="1:13">
      <c r="B31" s="104"/>
    </row>
  </sheetData>
  <sortState xmlns:xlrd2="http://schemas.microsoft.com/office/spreadsheetml/2017/richdata2" ref="E8:E19">
    <sortCondition descending="1" ref="E8:E19"/>
  </sortState>
  <mergeCells count="1">
    <mergeCell ref="A2:E2"/>
  </mergeCells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&amp;C&amp;P/&amp;N</oddFooter>
  </headerFooter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I220"/>
  <sheetViews>
    <sheetView zoomScale="115" zoomScaleNormal="115" zoomScaleSheetLayoutView="100" workbookViewId="0">
      <selection activeCell="A99" sqref="A99:C107"/>
    </sheetView>
  </sheetViews>
  <sheetFormatPr defaultColWidth="9" defaultRowHeight="15.5" outlineLevelRow="1"/>
  <cols>
    <col min="1" max="1" width="31.1796875" style="14" customWidth="1"/>
    <col min="2" max="2" width="16" style="14" customWidth="1"/>
    <col min="3" max="3" width="14.54296875" style="39" customWidth="1"/>
    <col min="4" max="4" width="18" style="14" customWidth="1"/>
    <col min="5" max="5" width="24.1796875" style="14" customWidth="1"/>
    <col min="6" max="6" width="15.1796875" style="14" customWidth="1"/>
    <col min="7" max="8" width="18" style="14" bestFit="1" customWidth="1"/>
    <col min="9" max="9" width="15.54296875" style="14" customWidth="1"/>
    <col min="10" max="16384" width="9" style="14"/>
  </cols>
  <sheetData>
    <row r="2" spans="1:9" ht="35.25" customHeight="1">
      <c r="A2" s="278" t="s">
        <v>133</v>
      </c>
      <c r="B2" s="278"/>
      <c r="C2" s="278"/>
      <c r="D2" s="278"/>
      <c r="E2" s="278"/>
    </row>
    <row r="3" spans="1:9" ht="19.5" customHeight="1">
      <c r="A3" s="44"/>
    </row>
    <row r="4" spans="1:9" ht="49.5" customHeight="1">
      <c r="A4" s="15" t="s">
        <v>2</v>
      </c>
      <c r="B4" s="15" t="s">
        <v>3</v>
      </c>
      <c r="C4" s="18" t="s">
        <v>21</v>
      </c>
      <c r="D4" s="15" t="s">
        <v>19</v>
      </c>
      <c r="E4" s="16" t="s">
        <v>127</v>
      </c>
    </row>
    <row r="5" spans="1:9" s="45" customFormat="1" ht="16" thickBot="1">
      <c r="A5" s="15">
        <v>1</v>
      </c>
      <c r="B5" s="15">
        <v>2</v>
      </c>
      <c r="C5" s="18">
        <v>3</v>
      </c>
      <c r="D5" s="15" t="s">
        <v>130</v>
      </c>
      <c r="E5" s="16" t="s">
        <v>131</v>
      </c>
      <c r="G5" s="45" t="s">
        <v>204</v>
      </c>
      <c r="H5" s="45" t="s">
        <v>223</v>
      </c>
    </row>
    <row r="6" spans="1:9" s="51" customFormat="1" ht="31.5" hidden="1" customHeight="1" outlineLevel="1">
      <c r="A6" s="46" t="s">
        <v>6</v>
      </c>
      <c r="B6" s="47">
        <v>0</v>
      </c>
      <c r="C6" s="47">
        <v>0</v>
      </c>
      <c r="D6" s="48" t="s">
        <v>0</v>
      </c>
      <c r="E6" s="49">
        <f>B6-C6</f>
        <v>0</v>
      </c>
      <c r="F6" s="50"/>
      <c r="G6" s="51" t="s">
        <v>136</v>
      </c>
      <c r="H6" s="67">
        <f>B30+B46+B55+B60+B64+B68+B72+B76+B80+B84+B88+B92+B96</f>
        <v>0</v>
      </c>
      <c r="I6" s="67">
        <f>C30+C46+C55+C60+C64+C68+C72+C76+C80+C84+C88+C92+C96</f>
        <v>0</v>
      </c>
    </row>
    <row r="7" spans="1:9" hidden="1" outlineLevel="1">
      <c r="A7" s="36" t="s">
        <v>8</v>
      </c>
      <c r="B7" s="52">
        <v>0</v>
      </c>
      <c r="C7" s="52">
        <v>0</v>
      </c>
      <c r="D7" s="53" t="s">
        <v>0</v>
      </c>
      <c r="E7" s="23">
        <f>B7-C7</f>
        <v>0</v>
      </c>
      <c r="F7" s="50"/>
      <c r="G7" s="14" t="s">
        <v>137</v>
      </c>
      <c r="H7" s="39">
        <f>B15+B48+B54+B59+B63+B67+B71+B75+B79+B83+B87+B91+B95</f>
        <v>0</v>
      </c>
      <c r="I7" s="39">
        <f>C15+C48+C54+C59+C63+C67+C71+C75+C79+C83+C87+C91+C95</f>
        <v>0</v>
      </c>
    </row>
    <row r="8" spans="1:9" hidden="1" outlineLevel="1">
      <c r="A8" s="36" t="s">
        <v>7</v>
      </c>
      <c r="B8" s="54">
        <v>0</v>
      </c>
      <c r="C8" s="54">
        <v>0</v>
      </c>
      <c r="D8" s="53" t="s">
        <v>0</v>
      </c>
      <c r="E8" s="23">
        <f>B8-C8</f>
        <v>0</v>
      </c>
      <c r="F8" s="50"/>
      <c r="G8" s="14" t="s">
        <v>138</v>
      </c>
      <c r="H8" s="39">
        <f>B11+B44+B53+B58+B62+B66+B70+B74+B78+B82+B86+B90+B94</f>
        <v>0</v>
      </c>
      <c r="I8" s="39">
        <f>C11+C44+C53+C58+C62+C66+C70+C74+C78+C82+C86+C90+C94</f>
        <v>0</v>
      </c>
    </row>
    <row r="9" spans="1:9" s="51" customFormat="1" ht="16" hidden="1" outlineLevel="1" thickBot="1">
      <c r="A9" s="55" t="s">
        <v>9</v>
      </c>
      <c r="B9" s="56">
        <v>0</v>
      </c>
      <c r="C9" s="56">
        <v>0</v>
      </c>
      <c r="D9" s="57" t="s">
        <v>0</v>
      </c>
      <c r="E9" s="58">
        <f>B9-C9</f>
        <v>0</v>
      </c>
      <c r="F9" s="50"/>
      <c r="G9" s="59" t="s">
        <v>222</v>
      </c>
      <c r="I9" s="14"/>
    </row>
    <row r="10" spans="1:9" s="51" customFormat="1" ht="25.5" hidden="1" customHeight="1" outlineLevel="1">
      <c r="A10" s="257" t="s">
        <v>59</v>
      </c>
      <c r="B10" s="258"/>
      <c r="C10" s="258"/>
      <c r="D10" s="258"/>
      <c r="E10" s="258"/>
      <c r="F10" s="50"/>
      <c r="G10" s="45"/>
      <c r="I10" s="14"/>
    </row>
    <row r="11" spans="1:9" s="51" customFormat="1" hidden="1" outlineLevel="1">
      <c r="A11" s="17" t="s">
        <v>22</v>
      </c>
      <c r="B11" s="18">
        <f>B12+B14+B13</f>
        <v>0</v>
      </c>
      <c r="C11" s="18">
        <f>C12+C14+C13</f>
        <v>0</v>
      </c>
      <c r="D11" s="123" t="e">
        <f>C11/B11</f>
        <v>#DIV/0!</v>
      </c>
      <c r="E11" s="19">
        <f>B11-C11</f>
        <v>0</v>
      </c>
      <c r="F11" s="50"/>
      <c r="H11" s="59"/>
      <c r="I11" s="39"/>
    </row>
    <row r="12" spans="1:9" s="51" customFormat="1" hidden="1" outlineLevel="1">
      <c r="A12" s="20" t="s">
        <v>26</v>
      </c>
      <c r="B12" s="168"/>
      <c r="C12" s="168"/>
      <c r="D12" s="122" t="str">
        <f>IFERROR(C12/B12,"-")</f>
        <v>-</v>
      </c>
      <c r="E12" s="23">
        <f>IF(B12&gt;0,B12-C12,0)</f>
        <v>0</v>
      </c>
      <c r="F12" s="50"/>
      <c r="G12" s="14"/>
      <c r="H12" s="59"/>
      <c r="I12" s="39"/>
    </row>
    <row r="13" spans="1:9" s="51" customFormat="1" hidden="1" outlineLevel="1">
      <c r="A13" s="20" t="s">
        <v>215</v>
      </c>
      <c r="B13" s="168"/>
      <c r="C13" s="173"/>
      <c r="D13" s="22" t="str">
        <f>IFERROR(C13/B13,"-")</f>
        <v>-</v>
      </c>
      <c r="E13" s="23">
        <f>IF(B13&gt;0,B13-C13,0)</f>
        <v>0</v>
      </c>
      <c r="F13" s="50"/>
      <c r="G13" s="14"/>
      <c r="H13" s="59"/>
      <c r="I13" s="39"/>
    </row>
    <row r="14" spans="1:9" s="51" customFormat="1" hidden="1" outlineLevel="1">
      <c r="A14" s="20" t="s">
        <v>39</v>
      </c>
      <c r="B14" s="168"/>
      <c r="C14" s="173"/>
      <c r="D14" s="122" t="str">
        <f>IFERROR(C14/B14,"-")</f>
        <v>-</v>
      </c>
      <c r="E14" s="23">
        <f>IF(B14&gt;0,B14-C14,0)</f>
        <v>0</v>
      </c>
      <c r="F14" s="50"/>
      <c r="G14" s="59"/>
      <c r="H14" s="59"/>
      <c r="I14" s="14"/>
    </row>
    <row r="15" spans="1:9" s="51" customFormat="1" hidden="1" outlineLevel="1">
      <c r="A15" s="17" t="s">
        <v>23</v>
      </c>
      <c r="B15" s="18">
        <f>B16+B17+B18+B27+B29+B25++B28+B19+B21+B20+B26+B22+B23+B24</f>
        <v>0</v>
      </c>
      <c r="C15" s="18">
        <f>C16+C17+C18+C27+C29+C25++C28+C19+C21+C20+C26+C22+C23+C24</f>
        <v>0</v>
      </c>
      <c r="D15" s="123" t="e">
        <f>C15/B15</f>
        <v>#DIV/0!</v>
      </c>
      <c r="E15" s="19">
        <f>B15-C15</f>
        <v>0</v>
      </c>
      <c r="F15" s="50"/>
      <c r="G15" s="59"/>
      <c r="H15" s="59"/>
      <c r="I15" s="14"/>
    </row>
    <row r="16" spans="1:9" s="51" customFormat="1" hidden="1" outlineLevel="1">
      <c r="A16" s="20" t="s">
        <v>33</v>
      </c>
      <c r="B16" s="168"/>
      <c r="C16" s="173"/>
      <c r="D16" s="122" t="str">
        <f t="shared" ref="D16:D29" si="0">IFERROR(C16/B16,"-")</f>
        <v>-</v>
      </c>
      <c r="E16" s="23">
        <f>IF(B16&gt;0,B16-C16,0)</f>
        <v>0</v>
      </c>
      <c r="F16" s="50"/>
      <c r="G16" s="45"/>
      <c r="I16" s="14"/>
    </row>
    <row r="17" spans="1:9" s="51" customFormat="1" hidden="1" outlineLevel="1">
      <c r="A17" s="20" t="s">
        <v>37</v>
      </c>
      <c r="B17" s="168"/>
      <c r="C17" s="173"/>
      <c r="D17" s="122" t="str">
        <f t="shared" si="0"/>
        <v>-</v>
      </c>
      <c r="E17" s="23">
        <f t="shared" ref="E17:E29" si="1">IF(B17&gt;0,B17-C17,0)</f>
        <v>0</v>
      </c>
      <c r="F17" s="50"/>
      <c r="H17" s="59"/>
      <c r="I17" s="174"/>
    </row>
    <row r="18" spans="1:9" s="51" customFormat="1" hidden="1" outlineLevel="1">
      <c r="A18" s="20" t="s">
        <v>40</v>
      </c>
      <c r="B18" s="168"/>
      <c r="C18" s="173"/>
      <c r="D18" s="122" t="str">
        <f t="shared" si="0"/>
        <v>-</v>
      </c>
      <c r="E18" s="23">
        <f t="shared" si="1"/>
        <v>0</v>
      </c>
      <c r="F18" s="50"/>
      <c r="G18" s="14"/>
      <c r="H18" s="59"/>
      <c r="I18" s="174"/>
    </row>
    <row r="19" spans="1:9" s="51" customFormat="1" hidden="1" outlineLevel="1">
      <c r="A19" s="20" t="s">
        <v>104</v>
      </c>
      <c r="B19" s="168"/>
      <c r="C19" s="173"/>
      <c r="D19" s="122" t="str">
        <f t="shared" si="0"/>
        <v>-</v>
      </c>
      <c r="E19" s="23">
        <f t="shared" si="1"/>
        <v>0</v>
      </c>
      <c r="F19" s="50"/>
      <c r="G19" s="14"/>
      <c r="H19" s="59"/>
      <c r="I19" s="174"/>
    </row>
    <row r="20" spans="1:9" s="51" customFormat="1" hidden="1" outlineLevel="1">
      <c r="A20" s="20" t="s">
        <v>29</v>
      </c>
      <c r="B20" s="168"/>
      <c r="C20" s="173"/>
      <c r="D20" s="122" t="str">
        <f t="shared" si="0"/>
        <v>-</v>
      </c>
      <c r="E20" s="23">
        <f t="shared" si="1"/>
        <v>0</v>
      </c>
      <c r="F20" s="59"/>
      <c r="G20" s="59"/>
      <c r="H20" s="59"/>
      <c r="I20" s="14"/>
    </row>
    <row r="21" spans="1:9" s="51" customFormat="1" hidden="1" outlineLevel="1">
      <c r="A21" s="20" t="s">
        <v>128</v>
      </c>
      <c r="B21" s="168"/>
      <c r="C21" s="173"/>
      <c r="D21" s="122" t="str">
        <f t="shared" si="0"/>
        <v>-</v>
      </c>
      <c r="E21" s="23">
        <f t="shared" si="1"/>
        <v>0</v>
      </c>
      <c r="F21" s="50"/>
      <c r="G21" s="59"/>
      <c r="H21" s="59"/>
      <c r="I21" s="14"/>
    </row>
    <row r="22" spans="1:9" s="51" customFormat="1" hidden="1" outlineLevel="1">
      <c r="A22" s="20" t="s">
        <v>129</v>
      </c>
      <c r="B22" s="168"/>
      <c r="C22" s="173"/>
      <c r="D22" s="122" t="str">
        <f t="shared" si="0"/>
        <v>-</v>
      </c>
      <c r="E22" s="23">
        <f t="shared" si="1"/>
        <v>0</v>
      </c>
      <c r="F22" s="50"/>
      <c r="G22" s="59"/>
      <c r="H22" s="59"/>
      <c r="I22" s="14"/>
    </row>
    <row r="23" spans="1:9" s="51" customFormat="1" hidden="1" outlineLevel="1">
      <c r="A23" s="20" t="s">
        <v>114</v>
      </c>
      <c r="B23" s="153">
        <v>0</v>
      </c>
      <c r="C23" s="153">
        <v>0</v>
      </c>
      <c r="D23" s="122" t="str">
        <f t="shared" si="0"/>
        <v>-</v>
      </c>
      <c r="E23" s="23">
        <f t="shared" si="1"/>
        <v>0</v>
      </c>
      <c r="F23" s="50"/>
      <c r="G23" s="59"/>
      <c r="H23" s="59"/>
      <c r="I23" s="14"/>
    </row>
    <row r="24" spans="1:9" s="51" customFormat="1" hidden="1" outlineLevel="1">
      <c r="A24" s="20" t="s">
        <v>135</v>
      </c>
      <c r="B24" s="155">
        <v>0</v>
      </c>
      <c r="C24" s="155">
        <v>0</v>
      </c>
      <c r="D24" s="122" t="str">
        <f t="shared" si="0"/>
        <v>-</v>
      </c>
      <c r="E24" s="23">
        <f t="shared" si="1"/>
        <v>0</v>
      </c>
      <c r="F24" s="50"/>
      <c r="G24" s="59"/>
      <c r="H24" s="59"/>
      <c r="I24" s="14"/>
    </row>
    <row r="25" spans="1:9" s="51" customFormat="1" hidden="1" outlineLevel="1">
      <c r="A25" s="20" t="s">
        <v>103</v>
      </c>
      <c r="B25" s="168"/>
      <c r="C25" s="173"/>
      <c r="D25" s="122" t="str">
        <f t="shared" si="0"/>
        <v>-</v>
      </c>
      <c r="E25" s="23">
        <f t="shared" si="1"/>
        <v>0</v>
      </c>
      <c r="F25" s="50"/>
      <c r="G25" s="59"/>
      <c r="H25" s="59"/>
      <c r="I25" s="14"/>
    </row>
    <row r="26" spans="1:9" s="51" customFormat="1" hidden="1" outlineLevel="1">
      <c r="A26" s="20" t="s">
        <v>111</v>
      </c>
      <c r="B26" s="168"/>
      <c r="C26" s="173"/>
      <c r="D26" s="122" t="str">
        <f t="shared" si="0"/>
        <v>-</v>
      </c>
      <c r="E26" s="23">
        <f t="shared" si="1"/>
        <v>0</v>
      </c>
      <c r="F26" s="50"/>
      <c r="G26" s="59"/>
      <c r="H26" s="59"/>
      <c r="I26" s="14"/>
    </row>
    <row r="27" spans="1:9" s="51" customFormat="1" hidden="1" outlineLevel="1">
      <c r="A27" s="20" t="s">
        <v>38</v>
      </c>
      <c r="B27" s="168"/>
      <c r="C27" s="173"/>
      <c r="D27" s="122" t="str">
        <f t="shared" si="0"/>
        <v>-</v>
      </c>
      <c r="E27" s="23">
        <f t="shared" si="1"/>
        <v>0</v>
      </c>
      <c r="F27" s="50"/>
      <c r="G27" s="59"/>
      <c r="H27" s="59"/>
      <c r="I27" s="14"/>
    </row>
    <row r="28" spans="1:9" s="51" customFormat="1" hidden="1" outlineLevel="1">
      <c r="A28" s="20" t="s">
        <v>106</v>
      </c>
      <c r="B28" s="168"/>
      <c r="C28" s="173"/>
      <c r="D28" s="122" t="str">
        <f t="shared" si="0"/>
        <v>-</v>
      </c>
      <c r="E28" s="23">
        <f t="shared" si="1"/>
        <v>0</v>
      </c>
      <c r="F28" s="50"/>
      <c r="G28" s="59"/>
      <c r="H28" s="59"/>
      <c r="I28" s="14"/>
    </row>
    <row r="29" spans="1:9" s="51" customFormat="1" hidden="1" outlineLevel="1">
      <c r="A29" s="20" t="s">
        <v>27</v>
      </c>
      <c r="B29" s="153">
        <v>0</v>
      </c>
      <c r="C29" s="153">
        <v>0</v>
      </c>
      <c r="D29" s="122" t="str">
        <f t="shared" si="0"/>
        <v>-</v>
      </c>
      <c r="E29" s="23">
        <f t="shared" si="1"/>
        <v>0</v>
      </c>
      <c r="F29" s="50"/>
      <c r="G29" s="59"/>
      <c r="H29" s="59"/>
      <c r="I29" s="14"/>
    </row>
    <row r="30" spans="1:9" s="51" customFormat="1" hidden="1" outlineLevel="1">
      <c r="A30" s="24" t="s">
        <v>24</v>
      </c>
      <c r="B30" s="18">
        <f>B31+B40+B39+B35+B32+B42+B41+B33+B34+B36+B38+B37</f>
        <v>0</v>
      </c>
      <c r="C30" s="18">
        <f>C31+C40+C39+C35+C32+C42+C41+C33+C34+C36+C38+C37</f>
        <v>0</v>
      </c>
      <c r="D30" s="123" t="e">
        <f>C30/B30</f>
        <v>#DIV/0!</v>
      </c>
      <c r="E30" s="19">
        <f>B30-C30</f>
        <v>0</v>
      </c>
      <c r="F30" s="50"/>
      <c r="G30" s="59"/>
      <c r="H30" s="59"/>
      <c r="I30" s="59"/>
    </row>
    <row r="31" spans="1:9" s="51" customFormat="1" hidden="1" outlineLevel="1">
      <c r="A31" s="20" t="s">
        <v>34</v>
      </c>
      <c r="B31" s="168"/>
      <c r="C31" s="173"/>
      <c r="D31" s="122" t="str">
        <f t="shared" ref="D31:D42" si="2">IFERROR(C31/B31,"-")</f>
        <v>-</v>
      </c>
      <c r="E31" s="23">
        <f>IF(B31&gt;0,B31-C31,0)</f>
        <v>0</v>
      </c>
      <c r="F31" s="50"/>
      <c r="G31" s="60"/>
      <c r="H31" s="60"/>
      <c r="I31" s="60"/>
    </row>
    <row r="32" spans="1:9" s="51" customFormat="1" hidden="1" outlineLevel="1">
      <c r="A32" s="20" t="s">
        <v>25</v>
      </c>
      <c r="B32" s="168"/>
      <c r="C32" s="173"/>
      <c r="D32" s="122" t="str">
        <f t="shared" si="2"/>
        <v>-</v>
      </c>
      <c r="E32" s="23">
        <f t="shared" ref="E32:E42" si="3">IF(B32&gt;0,B32-C32,0)</f>
        <v>0</v>
      </c>
      <c r="F32" s="50"/>
      <c r="G32" s="59"/>
      <c r="H32" s="59"/>
      <c r="I32" s="59"/>
    </row>
    <row r="33" spans="1:9" s="51" customFormat="1" hidden="1" outlineLevel="1">
      <c r="A33" s="20" t="s">
        <v>60</v>
      </c>
      <c r="B33" s="168"/>
      <c r="C33" s="173"/>
      <c r="D33" s="122" t="str">
        <f t="shared" si="2"/>
        <v>-</v>
      </c>
      <c r="E33" s="23">
        <f t="shared" si="3"/>
        <v>0</v>
      </c>
      <c r="F33" s="50"/>
      <c r="G33" s="60"/>
      <c r="H33" s="60"/>
      <c r="I33" s="60"/>
    </row>
    <row r="34" spans="1:9" s="51" customFormat="1" hidden="1" outlineLevel="1">
      <c r="A34" s="20" t="s">
        <v>61</v>
      </c>
      <c r="B34" s="168"/>
      <c r="C34" s="173"/>
      <c r="D34" s="122" t="str">
        <f t="shared" si="2"/>
        <v>-</v>
      </c>
      <c r="E34" s="23">
        <f t="shared" si="3"/>
        <v>0</v>
      </c>
      <c r="F34" s="50"/>
      <c r="G34" s="60"/>
      <c r="H34" s="60"/>
      <c r="I34" s="60"/>
    </row>
    <row r="35" spans="1:9" s="51" customFormat="1" hidden="1" outlineLevel="1">
      <c r="A35" s="20" t="s">
        <v>28</v>
      </c>
      <c r="B35" s="168"/>
      <c r="C35" s="173"/>
      <c r="D35" s="122" t="str">
        <f t="shared" si="2"/>
        <v>-</v>
      </c>
      <c r="E35" s="23">
        <f t="shared" si="3"/>
        <v>0</v>
      </c>
      <c r="F35" s="50"/>
      <c r="G35" s="60"/>
      <c r="H35" s="60"/>
      <c r="I35" s="60"/>
    </row>
    <row r="36" spans="1:9" s="51" customFormat="1" hidden="1" outlineLevel="1">
      <c r="A36" s="20" t="s">
        <v>102</v>
      </c>
      <c r="B36" s="156">
        <v>0</v>
      </c>
      <c r="C36" s="156">
        <v>0</v>
      </c>
      <c r="D36" s="122" t="str">
        <f t="shared" si="2"/>
        <v>-</v>
      </c>
      <c r="E36" s="23">
        <f t="shared" si="3"/>
        <v>0</v>
      </c>
      <c r="F36" s="50"/>
      <c r="G36" s="60"/>
      <c r="H36" s="60"/>
      <c r="I36" s="60"/>
    </row>
    <row r="37" spans="1:9" s="51" customFormat="1" hidden="1" outlineLevel="1">
      <c r="A37" s="20" t="s">
        <v>109</v>
      </c>
      <c r="B37" s="153">
        <v>0</v>
      </c>
      <c r="C37" s="153">
        <v>0</v>
      </c>
      <c r="D37" s="122" t="str">
        <f t="shared" si="2"/>
        <v>-</v>
      </c>
      <c r="E37" s="23">
        <f t="shared" si="3"/>
        <v>0</v>
      </c>
      <c r="F37" s="50"/>
      <c r="G37" s="60"/>
      <c r="H37" s="60"/>
      <c r="I37" s="60"/>
    </row>
    <row r="38" spans="1:9" s="51" customFormat="1" hidden="1" outlineLevel="1">
      <c r="A38" s="20" t="s">
        <v>107</v>
      </c>
      <c r="B38" s="154">
        <v>0</v>
      </c>
      <c r="C38" s="154">
        <v>0</v>
      </c>
      <c r="D38" s="122" t="str">
        <f t="shared" si="2"/>
        <v>-</v>
      </c>
      <c r="E38" s="23">
        <f t="shared" si="3"/>
        <v>0</v>
      </c>
      <c r="F38" s="50"/>
      <c r="G38" s="60"/>
      <c r="H38" s="60"/>
      <c r="I38" s="60"/>
    </row>
    <row r="39" spans="1:9" s="51" customFormat="1" hidden="1" outlineLevel="1">
      <c r="A39" s="20" t="s">
        <v>108</v>
      </c>
      <c r="B39" s="168"/>
      <c r="C39" s="173"/>
      <c r="D39" s="122" t="str">
        <f t="shared" si="2"/>
        <v>-</v>
      </c>
      <c r="E39" s="23">
        <f t="shared" si="3"/>
        <v>0</v>
      </c>
      <c r="F39" s="50"/>
      <c r="G39" s="60"/>
      <c r="H39" s="60"/>
      <c r="I39" s="60"/>
    </row>
    <row r="40" spans="1:9" s="51" customFormat="1" hidden="1" outlineLevel="1">
      <c r="A40" s="20" t="s">
        <v>32</v>
      </c>
      <c r="B40" s="168"/>
      <c r="C40" s="173"/>
      <c r="D40" s="122" t="str">
        <f t="shared" si="2"/>
        <v>-</v>
      </c>
      <c r="E40" s="23">
        <f t="shared" si="3"/>
        <v>0</v>
      </c>
      <c r="F40" s="50"/>
      <c r="G40" s="60"/>
      <c r="H40" s="60"/>
      <c r="I40" s="60"/>
    </row>
    <row r="41" spans="1:9" s="51" customFormat="1" hidden="1" outlineLevel="1">
      <c r="A41" s="25" t="s">
        <v>62</v>
      </c>
      <c r="B41" s="157">
        <v>0</v>
      </c>
      <c r="C41" s="157">
        <v>0</v>
      </c>
      <c r="D41" s="122" t="str">
        <f t="shared" si="2"/>
        <v>-</v>
      </c>
      <c r="E41" s="23">
        <f t="shared" si="3"/>
        <v>0</v>
      </c>
      <c r="F41" s="50"/>
      <c r="G41" s="60"/>
      <c r="H41" s="60"/>
      <c r="I41" s="60"/>
    </row>
    <row r="42" spans="1:9" s="51" customFormat="1" ht="16" hidden="1" outlineLevel="1" thickBot="1">
      <c r="A42" s="27" t="s">
        <v>30</v>
      </c>
      <c r="B42" s="168"/>
      <c r="C42" s="173"/>
      <c r="D42" s="124" t="str">
        <f t="shared" si="2"/>
        <v>-</v>
      </c>
      <c r="E42" s="23">
        <f t="shared" si="3"/>
        <v>0</v>
      </c>
      <c r="F42" s="50"/>
      <c r="G42" s="60"/>
      <c r="H42" s="60"/>
      <c r="I42" s="60"/>
    </row>
    <row r="43" spans="1:9" s="51" customFormat="1" ht="38.25" hidden="1" customHeight="1" outlineLevel="1">
      <c r="A43" s="279" t="s">
        <v>110</v>
      </c>
      <c r="B43" s="280"/>
      <c r="C43" s="280"/>
      <c r="D43" s="280"/>
      <c r="E43" s="280"/>
      <c r="F43" s="50"/>
      <c r="G43" s="61"/>
      <c r="H43" s="61"/>
      <c r="I43" s="61"/>
    </row>
    <row r="44" spans="1:9" s="51" customFormat="1" ht="38.25" hidden="1" customHeight="1" outlineLevel="1">
      <c r="A44" s="28" t="s">
        <v>22</v>
      </c>
      <c r="B44" s="29">
        <f>B45</f>
        <v>0</v>
      </c>
      <c r="C44" s="29">
        <f>C45</f>
        <v>0</v>
      </c>
      <c r="D44" s="125" t="str">
        <f>IFERROR(C44/B44,"-")</f>
        <v>-</v>
      </c>
      <c r="E44" s="30">
        <f>B44-C44</f>
        <v>0</v>
      </c>
      <c r="F44" s="50"/>
      <c r="G44" s="61"/>
      <c r="H44" s="61"/>
      <c r="I44" s="61"/>
    </row>
    <row r="45" spans="1:9" s="51" customFormat="1" ht="16" hidden="1" outlineLevel="1" thickBot="1">
      <c r="A45" s="31" t="s">
        <v>35</v>
      </c>
      <c r="B45" s="168"/>
      <c r="C45" s="173"/>
      <c r="D45" s="124" t="str">
        <f>IFERROR(C45/B45,"-")</f>
        <v>-</v>
      </c>
      <c r="E45" s="62" t="str">
        <f>IF(B45&gt;0,B45-C45,"0")</f>
        <v>0</v>
      </c>
      <c r="F45" s="50"/>
      <c r="G45" s="59"/>
      <c r="H45" s="63"/>
      <c r="I45" s="14"/>
    </row>
    <row r="46" spans="1:9" s="51" customFormat="1" ht="38.25" hidden="1" customHeight="1" outlineLevel="1">
      <c r="A46" s="28" t="s">
        <v>24</v>
      </c>
      <c r="B46" s="28">
        <f>B47</f>
        <v>0</v>
      </c>
      <c r="C46" s="121">
        <f>C47</f>
        <v>0</v>
      </c>
      <c r="D46" s="125" t="str">
        <f>IFERROR(C46/B46,"-")</f>
        <v>-</v>
      </c>
      <c r="E46" s="30">
        <f>B46-C46</f>
        <v>0</v>
      </c>
      <c r="F46" s="50"/>
      <c r="G46" s="61"/>
      <c r="H46" s="61"/>
      <c r="I46" s="61"/>
    </row>
    <row r="47" spans="1:9" s="51" customFormat="1" ht="16" hidden="1" outlineLevel="1" thickBot="1">
      <c r="A47" s="31" t="s">
        <v>36</v>
      </c>
      <c r="B47" s="168"/>
      <c r="C47" s="173"/>
      <c r="D47" s="124" t="str">
        <f>IFERROR(C47/B47,"-")</f>
        <v>-</v>
      </c>
      <c r="E47" s="62" t="str">
        <f>IF(B47&gt;0,B47-C47,"0")</f>
        <v>0</v>
      </c>
      <c r="F47" s="50"/>
      <c r="G47" s="60"/>
      <c r="H47" s="64"/>
      <c r="I47" s="14"/>
    </row>
    <row r="48" spans="1:9" s="51" customFormat="1" ht="31.5" hidden="1" customHeight="1" outlineLevel="1">
      <c r="A48" s="33" t="s">
        <v>23</v>
      </c>
      <c r="B48" s="33">
        <f>B49</f>
        <v>0</v>
      </c>
      <c r="C48" s="120">
        <f>C49</f>
        <v>0</v>
      </c>
      <c r="D48" s="125" t="e">
        <f>C48/B48</f>
        <v>#DIV/0!</v>
      </c>
      <c r="E48" s="30">
        <f>B48-C48</f>
        <v>0</v>
      </c>
      <c r="F48" s="50"/>
      <c r="G48" s="61"/>
      <c r="H48" s="61"/>
      <c r="I48" s="61"/>
    </row>
    <row r="49" spans="1:8" s="51" customFormat="1" ht="40.5" hidden="1" customHeight="1" outlineLevel="1" thickBot="1">
      <c r="A49" s="34" t="s">
        <v>29</v>
      </c>
      <c r="B49" s="168"/>
      <c r="C49" s="173"/>
      <c r="D49" s="124" t="str">
        <f>IFERROR(C49/B49,"-")</f>
        <v>-</v>
      </c>
      <c r="E49" s="62" t="str">
        <f>IF(B49&gt;0,B49-C49,"0")</f>
        <v>0</v>
      </c>
      <c r="F49" s="50"/>
      <c r="G49" s="65"/>
    </row>
    <row r="50" spans="1:8" s="51" customFormat="1" ht="18.5" hidden="1" outlineLevel="1">
      <c r="A50" s="257" t="s">
        <v>64</v>
      </c>
      <c r="B50" s="258"/>
      <c r="C50" s="258"/>
      <c r="D50" s="258"/>
      <c r="E50" s="258"/>
      <c r="F50" s="50"/>
      <c r="G50" s="66"/>
    </row>
    <row r="51" spans="1:8" s="51" customFormat="1" ht="31" hidden="1" outlineLevel="1">
      <c r="A51" s="35" t="s">
        <v>65</v>
      </c>
      <c r="B51" s="18">
        <f>B69+B65+B61+B57+B52+B73+B77+B81+B85+B89+B93</f>
        <v>0</v>
      </c>
      <c r="C51" s="18">
        <f>C69+C65+C61+C57+C52+C73+C77+C81+C85+C89+C93</f>
        <v>0</v>
      </c>
      <c r="D51" s="123" t="e">
        <f>C51/B51</f>
        <v>#DIV/0!</v>
      </c>
      <c r="E51" s="19">
        <f>B51-C51</f>
        <v>0</v>
      </c>
      <c r="F51" s="50"/>
      <c r="G51" s="66"/>
      <c r="H51" s="67"/>
    </row>
    <row r="52" spans="1:8" s="51" customFormat="1" hidden="1" outlineLevel="1">
      <c r="A52" s="68" t="s">
        <v>1</v>
      </c>
      <c r="B52" s="161">
        <f>B53+B54+B55+B56</f>
        <v>0</v>
      </c>
      <c r="C52" s="161">
        <f>C53+C54+C55+C56</f>
        <v>0</v>
      </c>
      <c r="D52" s="126" t="str">
        <f t="shared" ref="D52:D96" si="4">IFERROR(C52/B52,"-")</f>
        <v>-</v>
      </c>
      <c r="E52" s="69" t="str">
        <f t="shared" ref="E52:E96" si="5">IF(B52&gt;0,B52-C52,"-")</f>
        <v>-</v>
      </c>
      <c r="F52" s="50"/>
      <c r="G52" s="65"/>
    </row>
    <row r="53" spans="1:8" s="51" customFormat="1" hidden="1" outlineLevel="1">
      <c r="A53" s="70" t="s">
        <v>66</v>
      </c>
      <c r="B53" s="153">
        <v>0</v>
      </c>
      <c r="C53" s="153">
        <v>0</v>
      </c>
      <c r="D53" s="126" t="str">
        <f t="shared" si="4"/>
        <v>-</v>
      </c>
      <c r="E53" s="69" t="str">
        <f t="shared" si="5"/>
        <v>-</v>
      </c>
      <c r="F53" s="50"/>
      <c r="G53" s="65"/>
    </row>
    <row r="54" spans="1:8" s="51" customFormat="1" hidden="1" outlineLevel="1">
      <c r="A54" s="70" t="s">
        <v>67</v>
      </c>
      <c r="B54" s="153">
        <v>0</v>
      </c>
      <c r="C54" s="153">
        <v>0</v>
      </c>
      <c r="D54" s="126" t="str">
        <f t="shared" si="4"/>
        <v>-</v>
      </c>
      <c r="E54" s="69" t="str">
        <f t="shared" si="5"/>
        <v>-</v>
      </c>
      <c r="F54" s="50"/>
      <c r="G54" s="65"/>
    </row>
    <row r="55" spans="1:8" s="51" customFormat="1" hidden="1" outlineLevel="1">
      <c r="A55" s="70" t="s">
        <v>68</v>
      </c>
      <c r="B55" s="168"/>
      <c r="C55" s="173"/>
      <c r="D55" s="126" t="str">
        <f t="shared" si="4"/>
        <v>-</v>
      </c>
      <c r="E55" s="69" t="str">
        <f t="shared" si="5"/>
        <v>-</v>
      </c>
      <c r="F55" s="50"/>
      <c r="G55" s="65"/>
    </row>
    <row r="56" spans="1:8" s="51" customFormat="1" hidden="1" outlineLevel="1">
      <c r="A56" s="70" t="s">
        <v>69</v>
      </c>
      <c r="B56" s="138">
        <v>0</v>
      </c>
      <c r="C56" s="138">
        <v>0</v>
      </c>
      <c r="D56" s="126" t="str">
        <f t="shared" si="4"/>
        <v>-</v>
      </c>
      <c r="E56" s="69" t="str">
        <f t="shared" si="5"/>
        <v>-</v>
      </c>
      <c r="F56" s="50"/>
      <c r="G56" s="65"/>
    </row>
    <row r="57" spans="1:8" s="51" customFormat="1" hidden="1" outlineLevel="1">
      <c r="A57" s="68" t="s">
        <v>15</v>
      </c>
      <c r="B57" s="161">
        <f>B58+B59+B60</f>
        <v>0</v>
      </c>
      <c r="C57" s="161">
        <f>C58+C59+C60</f>
        <v>0</v>
      </c>
      <c r="D57" s="126" t="str">
        <f t="shared" si="4"/>
        <v>-</v>
      </c>
      <c r="E57" s="69" t="str">
        <f t="shared" si="5"/>
        <v>-</v>
      </c>
      <c r="F57" s="50"/>
      <c r="G57" s="65"/>
    </row>
    <row r="58" spans="1:8" s="51" customFormat="1" hidden="1" outlineLevel="1">
      <c r="A58" s="70" t="s">
        <v>70</v>
      </c>
      <c r="B58" s="138">
        <v>0</v>
      </c>
      <c r="C58" s="138">
        <v>0</v>
      </c>
      <c r="D58" s="126" t="str">
        <f t="shared" si="4"/>
        <v>-</v>
      </c>
      <c r="E58" s="69" t="str">
        <f t="shared" si="5"/>
        <v>-</v>
      </c>
      <c r="F58" s="50"/>
      <c r="G58" s="65"/>
    </row>
    <row r="59" spans="1:8" s="51" customFormat="1" hidden="1" outlineLevel="1">
      <c r="A59" s="70" t="s">
        <v>71</v>
      </c>
      <c r="B59" s="168"/>
      <c r="C59" s="173"/>
      <c r="D59" s="126" t="str">
        <f t="shared" si="4"/>
        <v>-</v>
      </c>
      <c r="E59" s="69" t="str">
        <f t="shared" si="5"/>
        <v>-</v>
      </c>
      <c r="F59" s="50"/>
      <c r="G59" s="65"/>
    </row>
    <row r="60" spans="1:8" s="51" customFormat="1" hidden="1" outlineLevel="1">
      <c r="A60" s="70" t="s">
        <v>72</v>
      </c>
      <c r="B60" s="153">
        <v>0</v>
      </c>
      <c r="C60" s="153">
        <v>0</v>
      </c>
      <c r="D60" s="126" t="str">
        <f t="shared" si="4"/>
        <v>-</v>
      </c>
      <c r="E60" s="69" t="str">
        <f t="shared" si="5"/>
        <v>-</v>
      </c>
      <c r="F60" s="50"/>
      <c r="G60" s="65"/>
    </row>
    <row r="61" spans="1:8" s="51" customFormat="1" hidden="1" outlineLevel="1">
      <c r="A61" s="68" t="s">
        <v>13</v>
      </c>
      <c r="B61" s="161">
        <f>B62+B63+B64</f>
        <v>0</v>
      </c>
      <c r="C61" s="161">
        <f>C62+C63+C64</f>
        <v>0</v>
      </c>
      <c r="D61" s="126" t="str">
        <f t="shared" si="4"/>
        <v>-</v>
      </c>
      <c r="E61" s="69" t="str">
        <f t="shared" si="5"/>
        <v>-</v>
      </c>
      <c r="F61" s="50"/>
      <c r="G61" s="65"/>
    </row>
    <row r="62" spans="1:8" s="51" customFormat="1" hidden="1" outlineLevel="1">
      <c r="A62" s="70" t="s">
        <v>73</v>
      </c>
      <c r="B62" s="138">
        <v>0</v>
      </c>
      <c r="C62" s="138">
        <v>0</v>
      </c>
      <c r="D62" s="126" t="str">
        <f t="shared" si="4"/>
        <v>-</v>
      </c>
      <c r="E62" s="69" t="str">
        <f t="shared" si="5"/>
        <v>-</v>
      </c>
      <c r="F62" s="50"/>
      <c r="G62" s="65"/>
    </row>
    <row r="63" spans="1:8" s="51" customFormat="1" hidden="1" outlineLevel="1">
      <c r="A63" s="70" t="s">
        <v>74</v>
      </c>
      <c r="B63" s="168"/>
      <c r="C63" s="173"/>
      <c r="D63" s="126" t="str">
        <f t="shared" si="4"/>
        <v>-</v>
      </c>
      <c r="E63" s="69" t="str">
        <f t="shared" si="5"/>
        <v>-</v>
      </c>
      <c r="F63" s="50"/>
      <c r="G63" s="65"/>
    </row>
    <row r="64" spans="1:8" s="51" customFormat="1" hidden="1" outlineLevel="1">
      <c r="A64" s="70" t="s">
        <v>75</v>
      </c>
      <c r="B64" s="168"/>
      <c r="C64" s="173"/>
      <c r="D64" s="126" t="str">
        <f t="shared" si="4"/>
        <v>-</v>
      </c>
      <c r="E64" s="69" t="str">
        <f t="shared" si="5"/>
        <v>-</v>
      </c>
      <c r="F64" s="50"/>
      <c r="G64" s="65"/>
    </row>
    <row r="65" spans="1:7" s="51" customFormat="1" hidden="1" outlineLevel="1">
      <c r="A65" s="68" t="s">
        <v>10</v>
      </c>
      <c r="B65" s="161">
        <f>B66+B67+B68</f>
        <v>0</v>
      </c>
      <c r="C65" s="161">
        <f>C66+C67+C68</f>
        <v>0</v>
      </c>
      <c r="D65" s="126" t="str">
        <f t="shared" si="4"/>
        <v>-</v>
      </c>
      <c r="E65" s="69" t="str">
        <f t="shared" si="5"/>
        <v>-</v>
      </c>
      <c r="F65" s="50"/>
      <c r="G65" s="65"/>
    </row>
    <row r="66" spans="1:7" s="51" customFormat="1" hidden="1" outlineLevel="1">
      <c r="A66" s="70" t="s">
        <v>76</v>
      </c>
      <c r="B66" s="138">
        <v>0</v>
      </c>
      <c r="C66" s="138">
        <v>0</v>
      </c>
      <c r="D66" s="126" t="str">
        <f t="shared" si="4"/>
        <v>-</v>
      </c>
      <c r="E66" s="69" t="str">
        <f t="shared" si="5"/>
        <v>-</v>
      </c>
      <c r="F66" s="50"/>
      <c r="G66" s="65"/>
    </row>
    <row r="67" spans="1:7" s="51" customFormat="1" hidden="1" outlineLevel="1">
      <c r="A67" s="70" t="s">
        <v>77</v>
      </c>
      <c r="B67" s="153">
        <v>0</v>
      </c>
      <c r="C67" s="153">
        <v>0</v>
      </c>
      <c r="D67" s="126" t="str">
        <f t="shared" si="4"/>
        <v>-</v>
      </c>
      <c r="E67" s="69" t="str">
        <f t="shared" si="5"/>
        <v>-</v>
      </c>
      <c r="F67" s="50"/>
      <c r="G67" s="65"/>
    </row>
    <row r="68" spans="1:7" s="51" customFormat="1" hidden="1" outlineLevel="1">
      <c r="A68" s="70" t="s">
        <v>78</v>
      </c>
      <c r="B68" s="168"/>
      <c r="C68" s="173"/>
      <c r="D68" s="126" t="str">
        <f t="shared" si="4"/>
        <v>-</v>
      </c>
      <c r="E68" s="69" t="str">
        <f t="shared" si="5"/>
        <v>-</v>
      </c>
      <c r="F68" s="50"/>
      <c r="G68" s="65"/>
    </row>
    <row r="69" spans="1:7" s="51" customFormat="1" hidden="1" outlineLevel="1">
      <c r="A69" s="68" t="s">
        <v>12</v>
      </c>
      <c r="B69" s="161">
        <f>B70+B71+B72</f>
        <v>0</v>
      </c>
      <c r="C69" s="161">
        <f>C70+C71+C72</f>
        <v>0</v>
      </c>
      <c r="D69" s="126" t="str">
        <f t="shared" si="4"/>
        <v>-</v>
      </c>
      <c r="E69" s="69" t="str">
        <f t="shared" si="5"/>
        <v>-</v>
      </c>
      <c r="F69" s="50"/>
      <c r="G69" s="65"/>
    </row>
    <row r="70" spans="1:7" s="51" customFormat="1" hidden="1" outlineLevel="1">
      <c r="A70" s="70" t="s">
        <v>79</v>
      </c>
      <c r="B70" s="138">
        <v>0</v>
      </c>
      <c r="C70" s="138">
        <v>0</v>
      </c>
      <c r="D70" s="126" t="str">
        <f t="shared" si="4"/>
        <v>-</v>
      </c>
      <c r="E70" s="69" t="str">
        <f t="shared" si="5"/>
        <v>-</v>
      </c>
      <c r="F70" s="50"/>
      <c r="G70" s="66"/>
    </row>
    <row r="71" spans="1:7" s="51" customFormat="1" hidden="1" outlineLevel="1">
      <c r="A71" s="70" t="s">
        <v>80</v>
      </c>
      <c r="B71" s="168"/>
      <c r="C71" s="173"/>
      <c r="D71" s="126" t="str">
        <f t="shared" si="4"/>
        <v>-</v>
      </c>
      <c r="E71" s="69" t="str">
        <f t="shared" si="5"/>
        <v>-</v>
      </c>
      <c r="F71" s="50"/>
      <c r="G71" s="65"/>
    </row>
    <row r="72" spans="1:7" s="51" customFormat="1" hidden="1" outlineLevel="1">
      <c r="A72" s="70" t="s">
        <v>81</v>
      </c>
      <c r="B72" s="168"/>
      <c r="C72" s="173"/>
      <c r="D72" s="126" t="str">
        <f t="shared" si="4"/>
        <v>-</v>
      </c>
      <c r="E72" s="69" t="str">
        <f>IF(B72&gt;0,B72-C72,"-")</f>
        <v>-</v>
      </c>
      <c r="F72" s="50"/>
      <c r="G72" s="65"/>
    </row>
    <row r="73" spans="1:7" s="51" customFormat="1" hidden="1" outlineLevel="1">
      <c r="A73" s="68" t="s">
        <v>82</v>
      </c>
      <c r="B73" s="161">
        <f>B74+B75+B76</f>
        <v>0</v>
      </c>
      <c r="C73" s="161">
        <f>C74+C75+C76</f>
        <v>0</v>
      </c>
      <c r="D73" s="126" t="str">
        <f t="shared" si="4"/>
        <v>-</v>
      </c>
      <c r="E73" s="69" t="str">
        <f t="shared" si="5"/>
        <v>-</v>
      </c>
      <c r="F73" s="50"/>
      <c r="G73" s="65"/>
    </row>
    <row r="74" spans="1:7" s="51" customFormat="1" hidden="1" outlineLevel="1">
      <c r="A74" s="70" t="s">
        <v>83</v>
      </c>
      <c r="B74" s="138">
        <v>0</v>
      </c>
      <c r="C74" s="138">
        <v>0</v>
      </c>
      <c r="D74" s="126" t="str">
        <f t="shared" si="4"/>
        <v>-</v>
      </c>
      <c r="E74" s="69" t="str">
        <f t="shared" si="5"/>
        <v>-</v>
      </c>
      <c r="F74" s="50"/>
      <c r="G74" s="65"/>
    </row>
    <row r="75" spans="1:7" s="51" customFormat="1" hidden="1" outlineLevel="1">
      <c r="A75" s="70" t="s">
        <v>84</v>
      </c>
      <c r="B75" s="168"/>
      <c r="C75" s="173"/>
      <c r="D75" s="126" t="str">
        <f t="shared" si="4"/>
        <v>-</v>
      </c>
      <c r="E75" s="69" t="str">
        <f t="shared" si="5"/>
        <v>-</v>
      </c>
      <c r="F75" s="50"/>
      <c r="G75" s="65"/>
    </row>
    <row r="76" spans="1:7" s="51" customFormat="1" hidden="1" outlineLevel="1">
      <c r="A76" s="70" t="s">
        <v>85</v>
      </c>
      <c r="B76" s="153">
        <v>0</v>
      </c>
      <c r="C76" s="153">
        <v>0</v>
      </c>
      <c r="D76" s="126" t="str">
        <f t="shared" si="4"/>
        <v>-</v>
      </c>
      <c r="E76" s="69" t="str">
        <f t="shared" si="5"/>
        <v>-</v>
      </c>
      <c r="F76" s="50"/>
      <c r="G76" s="65"/>
    </row>
    <row r="77" spans="1:7" s="51" customFormat="1" hidden="1" outlineLevel="1">
      <c r="A77" s="68" t="s">
        <v>14</v>
      </c>
      <c r="B77" s="161">
        <f>B78+B79+B80</f>
        <v>0</v>
      </c>
      <c r="C77" s="161">
        <f>C78+C79+C80</f>
        <v>0</v>
      </c>
      <c r="D77" s="126" t="str">
        <f t="shared" si="4"/>
        <v>-</v>
      </c>
      <c r="E77" s="69" t="str">
        <f t="shared" si="5"/>
        <v>-</v>
      </c>
      <c r="F77" s="50"/>
      <c r="G77" s="65"/>
    </row>
    <row r="78" spans="1:7" s="51" customFormat="1" hidden="1" outlineLevel="1">
      <c r="A78" s="70" t="s">
        <v>86</v>
      </c>
      <c r="B78" s="138">
        <v>0</v>
      </c>
      <c r="C78" s="138">
        <v>0</v>
      </c>
      <c r="D78" s="126" t="str">
        <f t="shared" si="4"/>
        <v>-</v>
      </c>
      <c r="E78" s="69" t="str">
        <f t="shared" si="5"/>
        <v>-</v>
      </c>
      <c r="F78" s="50"/>
      <c r="G78" s="65"/>
    </row>
    <row r="79" spans="1:7" s="51" customFormat="1" hidden="1" outlineLevel="1">
      <c r="A79" s="70" t="s">
        <v>87</v>
      </c>
      <c r="B79" s="153">
        <v>0</v>
      </c>
      <c r="C79" s="153">
        <v>0</v>
      </c>
      <c r="D79" s="126" t="str">
        <f t="shared" si="4"/>
        <v>-</v>
      </c>
      <c r="E79" s="69" t="str">
        <f t="shared" si="5"/>
        <v>-</v>
      </c>
      <c r="F79" s="50"/>
      <c r="G79" s="65"/>
    </row>
    <row r="80" spans="1:7" s="51" customFormat="1" hidden="1" outlineLevel="1">
      <c r="A80" s="70" t="s">
        <v>88</v>
      </c>
      <c r="B80" s="168"/>
      <c r="C80" s="173"/>
      <c r="D80" s="126" t="str">
        <f t="shared" si="4"/>
        <v>-</v>
      </c>
      <c r="E80" s="69" t="str">
        <f t="shared" si="5"/>
        <v>-</v>
      </c>
      <c r="F80" s="50"/>
      <c r="G80" s="65"/>
    </row>
    <row r="81" spans="1:7" s="51" customFormat="1" hidden="1" outlineLevel="1">
      <c r="A81" s="68" t="s">
        <v>140</v>
      </c>
      <c r="B81" s="161">
        <f>B82+B83+B84</f>
        <v>0</v>
      </c>
      <c r="C81" s="161">
        <f>C82+C83+C84</f>
        <v>0</v>
      </c>
      <c r="D81" s="126" t="str">
        <f t="shared" si="4"/>
        <v>-</v>
      </c>
      <c r="E81" s="69" t="str">
        <f t="shared" si="5"/>
        <v>-</v>
      </c>
      <c r="F81" s="50"/>
      <c r="G81" s="65"/>
    </row>
    <row r="82" spans="1:7" s="51" customFormat="1" hidden="1" outlineLevel="1">
      <c r="A82" s="70" t="s">
        <v>89</v>
      </c>
      <c r="B82" s="161">
        <v>0</v>
      </c>
      <c r="C82" s="161">
        <v>0</v>
      </c>
      <c r="D82" s="126" t="str">
        <f t="shared" si="4"/>
        <v>-</v>
      </c>
      <c r="E82" s="69" t="str">
        <f t="shared" si="5"/>
        <v>-</v>
      </c>
      <c r="F82" s="50"/>
      <c r="G82" s="65"/>
    </row>
    <row r="83" spans="1:7" s="51" customFormat="1" hidden="1" outlineLevel="1">
      <c r="A83" s="70" t="s">
        <v>90</v>
      </c>
      <c r="B83" s="168"/>
      <c r="C83" s="173"/>
      <c r="D83" s="126" t="str">
        <f t="shared" si="4"/>
        <v>-</v>
      </c>
      <c r="E83" s="69" t="str">
        <f t="shared" si="5"/>
        <v>-</v>
      </c>
      <c r="F83" s="50"/>
      <c r="G83" s="65"/>
    </row>
    <row r="84" spans="1:7" s="51" customFormat="1" hidden="1" outlineLevel="1">
      <c r="A84" s="70" t="s">
        <v>91</v>
      </c>
      <c r="B84" s="168"/>
      <c r="C84" s="173"/>
      <c r="D84" s="126" t="str">
        <f t="shared" si="4"/>
        <v>-</v>
      </c>
      <c r="E84" s="69" t="str">
        <f t="shared" si="5"/>
        <v>-</v>
      </c>
      <c r="F84" s="50"/>
      <c r="G84" s="65"/>
    </row>
    <row r="85" spans="1:7" s="51" customFormat="1" hidden="1" outlineLevel="1">
      <c r="A85" s="68" t="s">
        <v>11</v>
      </c>
      <c r="B85" s="161">
        <f>B86+B87+B88</f>
        <v>0</v>
      </c>
      <c r="C85" s="161">
        <f>C86+C87+C88</f>
        <v>0</v>
      </c>
      <c r="D85" s="126" t="str">
        <f t="shared" si="4"/>
        <v>-</v>
      </c>
      <c r="E85" s="69" t="str">
        <f t="shared" si="5"/>
        <v>-</v>
      </c>
      <c r="F85" s="50"/>
      <c r="G85" s="65"/>
    </row>
    <row r="86" spans="1:7" s="51" customFormat="1" hidden="1" outlineLevel="1">
      <c r="A86" s="70" t="s">
        <v>92</v>
      </c>
      <c r="B86" s="138">
        <v>0</v>
      </c>
      <c r="C86" s="138">
        <v>0</v>
      </c>
      <c r="D86" s="126" t="str">
        <f t="shared" si="4"/>
        <v>-</v>
      </c>
      <c r="E86" s="69" t="str">
        <f t="shared" si="5"/>
        <v>-</v>
      </c>
      <c r="F86" s="50"/>
      <c r="G86" s="65"/>
    </row>
    <row r="87" spans="1:7" s="51" customFormat="1" hidden="1" outlineLevel="1">
      <c r="A87" s="70" t="s">
        <v>93</v>
      </c>
      <c r="B87" s="168"/>
      <c r="C87" s="173"/>
      <c r="D87" s="126" t="str">
        <f t="shared" si="4"/>
        <v>-</v>
      </c>
      <c r="E87" s="69" t="str">
        <f t="shared" si="5"/>
        <v>-</v>
      </c>
      <c r="F87" s="50"/>
      <c r="G87" s="65"/>
    </row>
    <row r="88" spans="1:7" s="51" customFormat="1" hidden="1" outlineLevel="1">
      <c r="A88" s="70" t="s">
        <v>94</v>
      </c>
      <c r="B88" s="168"/>
      <c r="C88" s="173"/>
      <c r="D88" s="126" t="str">
        <f t="shared" si="4"/>
        <v>-</v>
      </c>
      <c r="E88" s="69" t="str">
        <f t="shared" si="5"/>
        <v>-</v>
      </c>
      <c r="F88" s="50"/>
      <c r="G88" s="65"/>
    </row>
    <row r="89" spans="1:7" s="51" customFormat="1" hidden="1" outlineLevel="1">
      <c r="A89" s="68" t="s">
        <v>95</v>
      </c>
      <c r="B89" s="161">
        <f>B90+B91+B92</f>
        <v>0</v>
      </c>
      <c r="C89" s="161">
        <f>C90+C91+C92</f>
        <v>0</v>
      </c>
      <c r="D89" s="126" t="str">
        <f t="shared" si="4"/>
        <v>-</v>
      </c>
      <c r="E89" s="69" t="str">
        <f t="shared" si="5"/>
        <v>-</v>
      </c>
      <c r="F89" s="50"/>
      <c r="G89" s="65"/>
    </row>
    <row r="90" spans="1:7" s="51" customFormat="1" hidden="1" outlineLevel="1">
      <c r="A90" s="70" t="s">
        <v>96</v>
      </c>
      <c r="B90" s="138">
        <v>0</v>
      </c>
      <c r="C90" s="138">
        <v>0</v>
      </c>
      <c r="D90" s="126" t="str">
        <f t="shared" si="4"/>
        <v>-</v>
      </c>
      <c r="E90" s="69" t="str">
        <f t="shared" si="5"/>
        <v>-</v>
      </c>
      <c r="F90" s="50"/>
      <c r="G90" s="65"/>
    </row>
    <row r="91" spans="1:7" s="51" customFormat="1" hidden="1" outlineLevel="1">
      <c r="A91" s="70" t="s">
        <v>97</v>
      </c>
      <c r="B91" s="153">
        <v>0</v>
      </c>
      <c r="C91" s="153">
        <v>0</v>
      </c>
      <c r="D91" s="126" t="str">
        <f t="shared" si="4"/>
        <v>-</v>
      </c>
      <c r="E91" s="69" t="str">
        <f t="shared" si="5"/>
        <v>-</v>
      </c>
      <c r="F91" s="50"/>
      <c r="G91" s="65"/>
    </row>
    <row r="92" spans="1:7" s="51" customFormat="1" hidden="1" outlineLevel="1">
      <c r="A92" s="70" t="s">
        <v>98</v>
      </c>
      <c r="B92" s="168"/>
      <c r="C92" s="173"/>
      <c r="D92" s="126" t="str">
        <f t="shared" si="4"/>
        <v>-</v>
      </c>
      <c r="E92" s="69" t="str">
        <f t="shared" si="5"/>
        <v>-</v>
      </c>
      <c r="F92" s="50"/>
      <c r="G92" s="66"/>
    </row>
    <row r="93" spans="1:7" s="51" customFormat="1" hidden="1" outlineLevel="1">
      <c r="A93" s="68" t="s">
        <v>18</v>
      </c>
      <c r="B93" s="161">
        <f>B94+B95+B96</f>
        <v>0</v>
      </c>
      <c r="C93" s="161">
        <f>C94+C95+C96</f>
        <v>0</v>
      </c>
      <c r="D93" s="126" t="str">
        <f t="shared" si="4"/>
        <v>-</v>
      </c>
      <c r="E93" s="69" t="str">
        <f t="shared" si="5"/>
        <v>-</v>
      </c>
      <c r="F93" s="50"/>
      <c r="G93" s="65"/>
    </row>
    <row r="94" spans="1:7" s="51" customFormat="1" hidden="1" outlineLevel="1">
      <c r="A94" s="70" t="s">
        <v>99</v>
      </c>
      <c r="B94" s="138">
        <v>0</v>
      </c>
      <c r="C94" s="138">
        <v>0</v>
      </c>
      <c r="D94" s="126" t="str">
        <f t="shared" si="4"/>
        <v>-</v>
      </c>
      <c r="E94" s="71" t="str">
        <f t="shared" si="5"/>
        <v>-</v>
      </c>
      <c r="F94" s="50"/>
      <c r="G94" s="65"/>
    </row>
    <row r="95" spans="1:7" s="51" customFormat="1" hidden="1" outlineLevel="1">
      <c r="A95" s="70" t="s">
        <v>100</v>
      </c>
      <c r="B95" s="138">
        <v>0</v>
      </c>
      <c r="C95" s="138">
        <v>0</v>
      </c>
      <c r="D95" s="126" t="str">
        <f t="shared" si="4"/>
        <v>-</v>
      </c>
      <c r="E95" s="71" t="str">
        <f t="shared" si="5"/>
        <v>-</v>
      </c>
      <c r="F95" s="50"/>
      <c r="G95" s="65"/>
    </row>
    <row r="96" spans="1:7" s="51" customFormat="1" ht="16" hidden="1" outlineLevel="1" thickBot="1">
      <c r="A96" s="70" t="s">
        <v>101</v>
      </c>
      <c r="B96" s="138">
        <v>0</v>
      </c>
      <c r="C96" s="138">
        <v>0</v>
      </c>
      <c r="D96" s="126" t="str">
        <f t="shared" si="4"/>
        <v>-</v>
      </c>
      <c r="E96" s="71" t="str">
        <f t="shared" si="5"/>
        <v>-</v>
      </c>
      <c r="F96" s="50"/>
      <c r="G96" s="65"/>
    </row>
    <row r="97" spans="1:9" s="51" customFormat="1" ht="25.5" customHeight="1" collapsed="1">
      <c r="A97" s="282" t="s">
        <v>161</v>
      </c>
      <c r="B97" s="283"/>
      <c r="C97" s="283"/>
      <c r="D97" s="283"/>
      <c r="E97" s="283"/>
      <c r="F97" s="50"/>
      <c r="I97" s="14"/>
    </row>
    <row r="98" spans="1:9" s="51" customFormat="1">
      <c r="A98" s="143" t="s">
        <v>165</v>
      </c>
      <c r="B98" s="144">
        <f>B99+B100+B101+B102+B103+B104+B105+B106+B107</f>
        <v>25446591</v>
      </c>
      <c r="C98" s="144">
        <f>C99+C100+C101+C102+C103+C104+C105+C106+C107</f>
        <v>18152866.129999999</v>
      </c>
      <c r="D98" s="145">
        <f>C98/B98</f>
        <v>0.71337123821418746</v>
      </c>
      <c r="E98" s="146">
        <f>B98-C98</f>
        <v>7293724.870000001</v>
      </c>
      <c r="F98" s="50"/>
      <c r="G98" s="59"/>
      <c r="H98" s="59"/>
      <c r="I98" s="14"/>
    </row>
    <row r="99" spans="1:9" s="51" customFormat="1">
      <c r="A99" s="20" t="s">
        <v>188</v>
      </c>
      <c r="B99" s="168">
        <v>12571110</v>
      </c>
      <c r="C99" s="197">
        <v>9188237.6699999999</v>
      </c>
      <c r="D99" s="122">
        <f t="shared" ref="D99:D106" si="6">IFERROR(C99/B99,"-")</f>
        <v>0.73090106362922602</v>
      </c>
      <c r="E99" s="23">
        <f t="shared" ref="E99:E106" si="7">IF(B99&gt;0,B99-C99,0)</f>
        <v>3382872.33</v>
      </c>
      <c r="F99" s="50"/>
      <c r="G99" s="59"/>
      <c r="H99" s="59"/>
      <c r="I99" s="14"/>
    </row>
    <row r="100" spans="1:9" s="51" customFormat="1">
      <c r="A100" s="20" t="s">
        <v>190</v>
      </c>
      <c r="B100" s="168">
        <v>819911</v>
      </c>
      <c r="C100" s="197">
        <v>634973.84</v>
      </c>
      <c r="D100" s="122">
        <f t="shared" si="6"/>
        <v>0.77444239679672544</v>
      </c>
      <c r="E100" s="23">
        <f t="shared" si="7"/>
        <v>184937.16000000003</v>
      </c>
      <c r="F100" s="50"/>
      <c r="G100" s="59"/>
      <c r="H100" s="59"/>
      <c r="I100" s="14"/>
    </row>
    <row r="101" spans="1:9" s="51" customFormat="1">
      <c r="A101" s="20" t="s">
        <v>187</v>
      </c>
      <c r="B101" s="168">
        <v>5714171</v>
      </c>
      <c r="C101" s="197">
        <v>4377662</v>
      </c>
      <c r="D101" s="122">
        <f t="shared" si="6"/>
        <v>0.76610622958255892</v>
      </c>
      <c r="E101" s="23">
        <f t="shared" si="7"/>
        <v>1336509</v>
      </c>
      <c r="F101" s="50"/>
      <c r="G101" s="59"/>
      <c r="H101" s="59"/>
      <c r="I101" s="14"/>
    </row>
    <row r="102" spans="1:9" s="51" customFormat="1">
      <c r="A102" s="20" t="s">
        <v>191</v>
      </c>
      <c r="B102" s="153"/>
      <c r="C102" s="176"/>
      <c r="D102" s="22" t="str">
        <f t="shared" si="6"/>
        <v>-</v>
      </c>
      <c r="E102" s="23">
        <f t="shared" si="7"/>
        <v>0</v>
      </c>
      <c r="F102" s="50"/>
      <c r="G102" s="59"/>
      <c r="H102" s="59"/>
      <c r="I102" s="14"/>
    </row>
    <row r="103" spans="1:9" s="51" customFormat="1">
      <c r="A103" s="20" t="s">
        <v>210</v>
      </c>
      <c r="B103" s="168">
        <v>1957128</v>
      </c>
      <c r="C103" s="197">
        <v>1696163.82</v>
      </c>
      <c r="D103" s="22">
        <f t="shared" si="6"/>
        <v>0.86665962573730493</v>
      </c>
      <c r="E103" s="23">
        <f t="shared" si="7"/>
        <v>260964.17999999993</v>
      </c>
      <c r="F103" s="50"/>
      <c r="G103" s="59"/>
      <c r="H103" s="59"/>
      <c r="I103" s="14"/>
    </row>
    <row r="104" spans="1:9" s="51" customFormat="1">
      <c r="A104" s="20" t="s">
        <v>225</v>
      </c>
      <c r="B104" s="168">
        <v>3405250</v>
      </c>
      <c r="C104" s="197">
        <v>1609676.05</v>
      </c>
      <c r="D104" s="22">
        <f t="shared" si="6"/>
        <v>0.47270422142280305</v>
      </c>
      <c r="E104" s="23">
        <f t="shared" si="7"/>
        <v>1795573.95</v>
      </c>
      <c r="F104" s="50"/>
      <c r="G104" s="59"/>
      <c r="H104" s="59"/>
      <c r="I104" s="14"/>
    </row>
    <row r="105" spans="1:9" s="51" customFormat="1">
      <c r="A105" s="20" t="s">
        <v>229</v>
      </c>
      <c r="B105" s="168">
        <v>25000</v>
      </c>
      <c r="C105" s="197">
        <v>23703.84</v>
      </c>
      <c r="D105" s="22">
        <f t="shared" si="6"/>
        <v>0.94815360000000004</v>
      </c>
      <c r="E105" s="23">
        <f t="shared" si="7"/>
        <v>1296.1599999999999</v>
      </c>
      <c r="F105" s="50"/>
      <c r="G105" s="59"/>
      <c r="H105" s="59"/>
      <c r="I105" s="14"/>
    </row>
    <row r="106" spans="1:9" s="51" customFormat="1">
      <c r="A106" s="20" t="s">
        <v>232</v>
      </c>
      <c r="B106" s="168">
        <v>789772</v>
      </c>
      <c r="C106" s="197">
        <v>568979.99</v>
      </c>
      <c r="D106" s="22">
        <f t="shared" si="6"/>
        <v>0.72043575867465548</v>
      </c>
      <c r="E106" s="23">
        <f t="shared" si="7"/>
        <v>220792.01</v>
      </c>
      <c r="F106" s="50"/>
      <c r="G106" s="59"/>
      <c r="H106" s="59"/>
      <c r="I106" s="14"/>
    </row>
    <row r="107" spans="1:9" s="51" customFormat="1" ht="16" thickBot="1">
      <c r="A107" s="20" t="s">
        <v>237</v>
      </c>
      <c r="B107" s="168">
        <v>164249</v>
      </c>
      <c r="C107" s="197">
        <v>53468.92</v>
      </c>
      <c r="D107" s="22">
        <f t="shared" ref="D107" si="8">IFERROR(C107/B107,"-")</f>
        <v>0.32553574146570147</v>
      </c>
      <c r="E107" s="23">
        <f t="shared" ref="E107" si="9">IF(B107&gt;0,B107-C107,0)</f>
        <v>110780.08</v>
      </c>
      <c r="F107" s="50"/>
      <c r="G107" s="59"/>
      <c r="H107" s="59"/>
      <c r="I107" s="14"/>
    </row>
    <row r="108" spans="1:9" s="51" customFormat="1" ht="18.5">
      <c r="A108" s="282" t="s">
        <v>161</v>
      </c>
      <c r="B108" s="283"/>
      <c r="C108" s="283"/>
      <c r="D108" s="283"/>
      <c r="E108" s="283"/>
      <c r="F108" s="50"/>
      <c r="G108" s="59"/>
      <c r="H108" s="59"/>
      <c r="I108" s="14"/>
    </row>
    <row r="109" spans="1:9" s="51" customFormat="1">
      <c r="A109" s="143" t="s">
        <v>208</v>
      </c>
      <c r="B109" s="144">
        <f>B110+B112+B113+B114+B115+B116+B117+B118+B111+B119</f>
        <v>26635412</v>
      </c>
      <c r="C109" s="144">
        <f>C110+C112+C113+C114+C115+C116+C117+C118+C111+C119</f>
        <v>16730283.889999999</v>
      </c>
      <c r="D109" s="145">
        <f>C109/B109</f>
        <v>0.62812183607296923</v>
      </c>
      <c r="E109" s="146">
        <f>B109-C109</f>
        <v>9905128.1100000013</v>
      </c>
      <c r="F109" s="50"/>
      <c r="G109" s="59"/>
      <c r="H109" s="59"/>
      <c r="I109" s="14"/>
    </row>
    <row r="110" spans="1:9" s="51" customFormat="1">
      <c r="A110" s="20" t="s">
        <v>207</v>
      </c>
      <c r="B110" s="168">
        <v>5713505</v>
      </c>
      <c r="C110" s="197">
        <v>3717806.74</v>
      </c>
      <c r="D110" s="126">
        <f t="shared" ref="D110:D117" si="10">IFERROR(C110/B110,"-")</f>
        <v>0.65070508208183953</v>
      </c>
      <c r="E110" s="23">
        <f t="shared" ref="E110:E117" si="11">IF(B110&gt;0,B110-C110,0)</f>
        <v>1995698.2599999998</v>
      </c>
      <c r="F110" s="50"/>
      <c r="G110" s="59"/>
      <c r="H110" s="59"/>
      <c r="I110" s="14"/>
    </row>
    <row r="111" spans="1:9" s="51" customFormat="1">
      <c r="A111" s="20" t="s">
        <v>241</v>
      </c>
      <c r="B111" s="168">
        <v>2024749</v>
      </c>
      <c r="C111" s="197">
        <v>18832.41</v>
      </c>
      <c r="D111" s="126">
        <f t="shared" ref="D111" si="12">IFERROR(C111/B111,"-")</f>
        <v>9.3011084336873367E-3</v>
      </c>
      <c r="E111" s="23">
        <f t="shared" ref="E111" si="13">IF(B111&gt;0,B111-C111,0)</f>
        <v>2005916.59</v>
      </c>
      <c r="F111" s="50"/>
      <c r="G111" s="59"/>
      <c r="H111" s="59"/>
      <c r="I111" s="14"/>
    </row>
    <row r="112" spans="1:9" s="51" customFormat="1">
      <c r="A112" s="20" t="s">
        <v>209</v>
      </c>
      <c r="B112" s="168">
        <v>180516</v>
      </c>
      <c r="C112" s="197">
        <v>107794.74</v>
      </c>
      <c r="D112" s="126">
        <f t="shared" si="10"/>
        <v>0.59714784285049527</v>
      </c>
      <c r="E112" s="23">
        <f t="shared" si="11"/>
        <v>72721.259999999995</v>
      </c>
      <c r="F112" s="50"/>
      <c r="H112" s="59"/>
      <c r="I112" s="14"/>
    </row>
    <row r="113" spans="1:9" s="51" customFormat="1">
      <c r="A113" s="20" t="s">
        <v>211</v>
      </c>
      <c r="B113" s="168">
        <v>11150537</v>
      </c>
      <c r="C113" s="197">
        <v>8853634.2599999998</v>
      </c>
      <c r="D113" s="126">
        <f t="shared" si="10"/>
        <v>0.79400967504973075</v>
      </c>
      <c r="E113" s="23">
        <f t="shared" si="11"/>
        <v>2296902.7400000002</v>
      </c>
      <c r="F113" s="50"/>
      <c r="H113" s="59"/>
      <c r="I113" s="14"/>
    </row>
    <row r="114" spans="1:9" s="51" customFormat="1">
      <c r="A114" s="20" t="s">
        <v>212</v>
      </c>
      <c r="B114" s="168">
        <v>4438767</v>
      </c>
      <c r="C114" s="197">
        <v>2675228.1</v>
      </c>
      <c r="D114" s="126">
        <f t="shared" si="10"/>
        <v>0.60269622172103199</v>
      </c>
      <c r="E114" s="23">
        <f t="shared" si="11"/>
        <v>1763538.9</v>
      </c>
      <c r="F114" s="50"/>
      <c r="H114" s="59"/>
      <c r="I114" s="14"/>
    </row>
    <row r="115" spans="1:9" s="51" customFormat="1">
      <c r="A115" s="20" t="s">
        <v>214</v>
      </c>
      <c r="B115" s="153">
        <v>0</v>
      </c>
      <c r="C115" s="176">
        <v>0</v>
      </c>
      <c r="D115" s="126" t="str">
        <f t="shared" si="10"/>
        <v>-</v>
      </c>
      <c r="E115" s="23">
        <f t="shared" si="11"/>
        <v>0</v>
      </c>
      <c r="F115" s="50"/>
      <c r="H115" s="59"/>
      <c r="I115" s="14"/>
    </row>
    <row r="116" spans="1:9" s="51" customFormat="1">
      <c r="A116" s="20" t="s">
        <v>230</v>
      </c>
      <c r="B116" s="153">
        <v>0</v>
      </c>
      <c r="C116" s="176">
        <v>0</v>
      </c>
      <c r="D116" s="126" t="str">
        <f t="shared" si="10"/>
        <v>-</v>
      </c>
      <c r="E116" s="23">
        <f t="shared" si="11"/>
        <v>0</v>
      </c>
      <c r="F116" s="50"/>
      <c r="H116" s="59"/>
      <c r="I116" s="14"/>
    </row>
    <row r="117" spans="1:9" s="51" customFormat="1">
      <c r="A117" s="20" t="s">
        <v>231</v>
      </c>
      <c r="B117" s="168">
        <v>138000</v>
      </c>
      <c r="C117" s="197">
        <v>21061.85</v>
      </c>
      <c r="D117" s="126">
        <f t="shared" si="10"/>
        <v>0.15262210144927535</v>
      </c>
      <c r="E117" s="23">
        <f t="shared" si="11"/>
        <v>116938.15</v>
      </c>
      <c r="F117" s="50"/>
      <c r="H117" s="59"/>
      <c r="I117" s="14"/>
    </row>
    <row r="118" spans="1:9" s="51" customFormat="1">
      <c r="A118" s="20" t="s">
        <v>238</v>
      </c>
      <c r="B118" s="168">
        <v>2700461</v>
      </c>
      <c r="C118" s="197">
        <v>1292263.5900000001</v>
      </c>
      <c r="D118" s="126">
        <f t="shared" ref="D118" si="14">IFERROR(C118/B118,"-")</f>
        <v>0.47853443911983917</v>
      </c>
      <c r="E118" s="23">
        <f t="shared" ref="E118" si="15">IF(B118&gt;0,B118-C118,0)</f>
        <v>1408197.41</v>
      </c>
      <c r="F118" s="50"/>
      <c r="H118" s="59"/>
      <c r="I118" s="14"/>
    </row>
    <row r="119" spans="1:9" s="51" customFormat="1" ht="16" thickBot="1">
      <c r="A119" s="20" t="s">
        <v>242</v>
      </c>
      <c r="B119" s="168">
        <v>288877</v>
      </c>
      <c r="C119" s="197">
        <v>43662.2</v>
      </c>
      <c r="D119" s="126">
        <f t="shared" ref="D119" si="16">IFERROR(C119/B119,"-")</f>
        <v>0.15114460479719741</v>
      </c>
      <c r="E119" s="23">
        <f t="shared" ref="E119" si="17">IF(B119&gt;0,B119-C119,0)</f>
        <v>245214.8</v>
      </c>
      <c r="F119" s="50"/>
      <c r="H119" s="59"/>
      <c r="I119" s="14"/>
    </row>
    <row r="120" spans="1:9" s="51" customFormat="1" ht="18.5">
      <c r="A120" s="282" t="s">
        <v>161</v>
      </c>
      <c r="B120" s="283"/>
      <c r="C120" s="283"/>
      <c r="D120" s="283"/>
      <c r="E120" s="283"/>
      <c r="F120" s="50"/>
      <c r="G120" s="59"/>
      <c r="H120" s="59"/>
      <c r="I120" s="14"/>
    </row>
    <row r="121" spans="1:9" s="51" customFormat="1">
      <c r="A121" s="143" t="s">
        <v>239</v>
      </c>
      <c r="B121" s="144">
        <f>B122+B124+B125+B126+B127+B128+B129+B130+B123+B131</f>
        <v>53621</v>
      </c>
      <c r="C121" s="144">
        <f>C122+C124+C125+C126+C127+C128+C129+C130+C123+C131</f>
        <v>6845</v>
      </c>
      <c r="D121" s="145">
        <f>C121/B121</f>
        <v>0.1276552097126126</v>
      </c>
      <c r="E121" s="146">
        <f>B121-C121</f>
        <v>46776</v>
      </c>
      <c r="F121" s="50"/>
      <c r="G121" s="59"/>
      <c r="H121" s="59"/>
      <c r="I121" s="14"/>
    </row>
    <row r="122" spans="1:9" s="51" customFormat="1" hidden="1" outlineLevel="1">
      <c r="A122" s="20" t="s">
        <v>207</v>
      </c>
      <c r="B122" s="153"/>
      <c r="C122" s="198"/>
      <c r="D122" s="126" t="str">
        <f t="shared" ref="D122:D131" si="18">IFERROR(C122/B122,"-")</f>
        <v>-</v>
      </c>
      <c r="E122" s="23">
        <f t="shared" ref="E122:E131" si="19">IF(B122&gt;0,B122-C122,0)</f>
        <v>0</v>
      </c>
      <c r="F122" s="50"/>
      <c r="G122" s="59"/>
      <c r="H122" s="59"/>
      <c r="I122" s="14"/>
    </row>
    <row r="123" spans="1:9" s="51" customFormat="1" hidden="1" outlineLevel="1">
      <c r="A123" s="20" t="s">
        <v>241</v>
      </c>
      <c r="B123" s="153"/>
      <c r="C123" s="198"/>
      <c r="D123" s="126" t="str">
        <f t="shared" si="18"/>
        <v>-</v>
      </c>
      <c r="E123" s="23">
        <f t="shared" si="19"/>
        <v>0</v>
      </c>
      <c r="F123" s="50"/>
      <c r="G123" s="59"/>
      <c r="H123" s="59"/>
      <c r="I123" s="14"/>
    </row>
    <row r="124" spans="1:9" s="51" customFormat="1" ht="16" collapsed="1" thickBot="1">
      <c r="A124" s="20" t="s">
        <v>209</v>
      </c>
      <c r="B124" s="168">
        <v>53621</v>
      </c>
      <c r="C124" s="197">
        <v>6845</v>
      </c>
      <c r="D124" s="126">
        <f t="shared" si="18"/>
        <v>0.1276552097126126</v>
      </c>
      <c r="E124" s="23">
        <f t="shared" si="19"/>
        <v>46776</v>
      </c>
      <c r="F124" s="50"/>
      <c r="H124" s="59"/>
      <c r="I124" s="14"/>
    </row>
    <row r="125" spans="1:9" s="51" customFormat="1" hidden="1" outlineLevel="1">
      <c r="A125" s="20" t="s">
        <v>211</v>
      </c>
      <c r="B125" s="153"/>
      <c r="C125" s="198"/>
      <c r="D125" s="126" t="str">
        <f t="shared" si="18"/>
        <v>-</v>
      </c>
      <c r="E125" s="23">
        <f t="shared" si="19"/>
        <v>0</v>
      </c>
      <c r="F125" s="50"/>
      <c r="H125" s="59"/>
      <c r="I125" s="14"/>
    </row>
    <row r="126" spans="1:9" s="51" customFormat="1" hidden="1" outlineLevel="1">
      <c r="A126" s="20" t="s">
        <v>212</v>
      </c>
      <c r="B126" s="153"/>
      <c r="C126" s="153"/>
      <c r="D126" s="126" t="str">
        <f t="shared" si="18"/>
        <v>-</v>
      </c>
      <c r="E126" s="23">
        <f t="shared" si="19"/>
        <v>0</v>
      </c>
      <c r="F126" s="50"/>
      <c r="H126" s="59"/>
      <c r="I126" s="14"/>
    </row>
    <row r="127" spans="1:9" s="51" customFormat="1" hidden="1" outlineLevel="1">
      <c r="A127" s="20" t="s">
        <v>214</v>
      </c>
      <c r="B127" s="153"/>
      <c r="C127" s="176"/>
      <c r="D127" s="126" t="str">
        <f t="shared" si="18"/>
        <v>-</v>
      </c>
      <c r="E127" s="23">
        <f t="shared" si="19"/>
        <v>0</v>
      </c>
      <c r="F127" s="50"/>
      <c r="H127" s="59"/>
      <c r="I127" s="14"/>
    </row>
    <row r="128" spans="1:9" s="51" customFormat="1" hidden="1" outlineLevel="1">
      <c r="A128" s="20" t="s">
        <v>230</v>
      </c>
      <c r="B128" s="153"/>
      <c r="C128" s="198"/>
      <c r="D128" s="126" t="str">
        <f t="shared" si="18"/>
        <v>-</v>
      </c>
      <c r="E128" s="23">
        <f t="shared" si="19"/>
        <v>0</v>
      </c>
      <c r="F128" s="50"/>
      <c r="H128" s="59"/>
      <c r="I128" s="14"/>
    </row>
    <row r="129" spans="1:9" s="51" customFormat="1" hidden="1" outlineLevel="1">
      <c r="A129" s="20" t="s">
        <v>231</v>
      </c>
      <c r="B129" s="153"/>
      <c r="C129" s="198"/>
      <c r="D129" s="126" t="str">
        <f t="shared" si="18"/>
        <v>-</v>
      </c>
      <c r="E129" s="23">
        <f t="shared" si="19"/>
        <v>0</v>
      </c>
      <c r="F129" s="50"/>
      <c r="H129" s="59"/>
      <c r="I129" s="14"/>
    </row>
    <row r="130" spans="1:9" s="51" customFormat="1" hidden="1" outlineLevel="1">
      <c r="A130" s="20" t="s">
        <v>238</v>
      </c>
      <c r="B130" s="153"/>
      <c r="C130" s="153"/>
      <c r="D130" s="126" t="str">
        <f t="shared" si="18"/>
        <v>-</v>
      </c>
      <c r="E130" s="23">
        <f t="shared" si="19"/>
        <v>0</v>
      </c>
      <c r="F130" s="50"/>
      <c r="H130" s="59"/>
      <c r="I130" s="14"/>
    </row>
    <row r="131" spans="1:9" s="51" customFormat="1" ht="16" hidden="1" outlineLevel="1" thickBot="1">
      <c r="A131" s="20" t="s">
        <v>242</v>
      </c>
      <c r="B131" s="153"/>
      <c r="C131" s="198"/>
      <c r="D131" s="126" t="str">
        <f t="shared" si="18"/>
        <v>-</v>
      </c>
      <c r="E131" s="23">
        <f t="shared" si="19"/>
        <v>0</v>
      </c>
      <c r="F131" s="50"/>
      <c r="H131" s="59"/>
      <c r="I131" s="14"/>
    </row>
    <row r="132" spans="1:9" s="51" customFormat="1" ht="18.5" collapsed="1">
      <c r="A132" s="282" t="s">
        <v>161</v>
      </c>
      <c r="B132" s="283"/>
      <c r="C132" s="283"/>
      <c r="D132" s="283"/>
      <c r="E132" s="283"/>
      <c r="F132" s="50"/>
      <c r="G132" s="59"/>
      <c r="H132" s="59"/>
      <c r="I132" s="14"/>
    </row>
    <row r="133" spans="1:9" s="51" customFormat="1">
      <c r="A133" s="143" t="s">
        <v>220</v>
      </c>
      <c r="B133" s="144">
        <f>B134+B136+B137+B138+B139+B140+B141+B142+B135+B143</f>
        <v>81759812</v>
      </c>
      <c r="C133" s="144">
        <f>C134+C136+C137+C138+C139+C140+C141+C142+C135+C143</f>
        <v>68291915.599999994</v>
      </c>
      <c r="D133" s="145">
        <f>C133/B133</f>
        <v>0.83527486095491499</v>
      </c>
      <c r="E133" s="146">
        <f>B133-C133</f>
        <v>13467896.400000006</v>
      </c>
      <c r="F133" s="50"/>
      <c r="G133" s="59"/>
      <c r="H133" s="59"/>
      <c r="I133" s="14"/>
    </row>
    <row r="134" spans="1:9" s="51" customFormat="1" hidden="1" outlineLevel="1">
      <c r="A134" s="20" t="s">
        <v>207</v>
      </c>
      <c r="B134" s="153"/>
      <c r="C134" s="198"/>
      <c r="D134" s="126" t="str">
        <f t="shared" ref="D134:D143" si="20">IFERROR(C134/B134,"-")</f>
        <v>-</v>
      </c>
      <c r="E134" s="23">
        <f t="shared" ref="E134:E143" si="21">IF(B134&gt;0,B134-C134,0)</f>
        <v>0</v>
      </c>
      <c r="F134" s="50"/>
      <c r="G134" s="59"/>
      <c r="H134" s="59"/>
      <c r="I134" s="14"/>
    </row>
    <row r="135" spans="1:9" s="51" customFormat="1" hidden="1" outlineLevel="1">
      <c r="A135" s="20" t="s">
        <v>241</v>
      </c>
      <c r="B135" s="153"/>
      <c r="C135" s="198"/>
      <c r="D135" s="126" t="str">
        <f t="shared" si="20"/>
        <v>-</v>
      </c>
      <c r="E135" s="23">
        <f t="shared" si="21"/>
        <v>0</v>
      </c>
      <c r="F135" s="50"/>
      <c r="G135" s="59"/>
      <c r="H135" s="59"/>
      <c r="I135" s="14"/>
    </row>
    <row r="136" spans="1:9" s="51" customFormat="1" hidden="1" outlineLevel="1">
      <c r="A136" s="20" t="s">
        <v>209</v>
      </c>
      <c r="B136" s="153"/>
      <c r="C136" s="153"/>
      <c r="D136" s="126" t="str">
        <f t="shared" si="20"/>
        <v>-</v>
      </c>
      <c r="E136" s="23">
        <f t="shared" si="21"/>
        <v>0</v>
      </c>
      <c r="F136" s="50"/>
      <c r="H136" s="59"/>
      <c r="I136" s="14"/>
    </row>
    <row r="137" spans="1:9" s="51" customFormat="1" hidden="1" outlineLevel="1">
      <c r="A137" s="20" t="s">
        <v>211</v>
      </c>
      <c r="B137" s="153"/>
      <c r="C137" s="198"/>
      <c r="D137" s="126" t="str">
        <f t="shared" si="20"/>
        <v>-</v>
      </c>
      <c r="E137" s="23">
        <f t="shared" si="21"/>
        <v>0</v>
      </c>
      <c r="F137" s="50"/>
      <c r="H137" s="59"/>
      <c r="I137" s="14"/>
    </row>
    <row r="138" spans="1:9" s="51" customFormat="1" hidden="1" outlineLevel="1">
      <c r="A138" s="20" t="s">
        <v>212</v>
      </c>
      <c r="B138" s="153"/>
      <c r="C138" s="153"/>
      <c r="D138" s="126" t="str">
        <f t="shared" si="20"/>
        <v>-</v>
      </c>
      <c r="E138" s="23">
        <f t="shared" si="21"/>
        <v>0</v>
      </c>
      <c r="F138" s="50"/>
      <c r="H138" s="59"/>
      <c r="I138" s="14"/>
    </row>
    <row r="139" spans="1:9" s="51" customFormat="1" hidden="1" outlineLevel="1">
      <c r="A139" s="20" t="s">
        <v>214</v>
      </c>
      <c r="B139" s="153"/>
      <c r="C139" s="176"/>
      <c r="D139" s="126" t="str">
        <f t="shared" si="20"/>
        <v>-</v>
      </c>
      <c r="E139" s="23">
        <f t="shared" si="21"/>
        <v>0</v>
      </c>
      <c r="F139" s="50"/>
      <c r="H139" s="59"/>
      <c r="I139" s="14"/>
    </row>
    <row r="140" spans="1:9" s="51" customFormat="1" collapsed="1">
      <c r="A140" s="20" t="s">
        <v>230</v>
      </c>
      <c r="B140" s="168">
        <v>81759812</v>
      </c>
      <c r="C140" s="197">
        <v>68291915.599999994</v>
      </c>
      <c r="D140" s="126">
        <f t="shared" si="20"/>
        <v>0.83527486095491499</v>
      </c>
      <c r="E140" s="23">
        <f t="shared" si="21"/>
        <v>13467896.400000006</v>
      </c>
      <c r="F140" s="50"/>
      <c r="H140" s="59"/>
      <c r="I140" s="14"/>
    </row>
    <row r="141" spans="1:9" s="51" customFormat="1" hidden="1" outlineLevel="1">
      <c r="A141" s="20" t="s">
        <v>231</v>
      </c>
      <c r="B141" s="153"/>
      <c r="C141" s="198"/>
      <c r="D141" s="126" t="str">
        <f t="shared" si="20"/>
        <v>-</v>
      </c>
      <c r="E141" s="23">
        <f t="shared" si="21"/>
        <v>0</v>
      </c>
      <c r="F141" s="50"/>
      <c r="H141" s="59"/>
      <c r="I141" s="14"/>
    </row>
    <row r="142" spans="1:9" s="51" customFormat="1" hidden="1" outlineLevel="1">
      <c r="A142" s="20" t="s">
        <v>238</v>
      </c>
      <c r="B142" s="153"/>
      <c r="C142" s="153"/>
      <c r="D142" s="126" t="str">
        <f t="shared" si="20"/>
        <v>-</v>
      </c>
      <c r="E142" s="23">
        <f t="shared" si="21"/>
        <v>0</v>
      </c>
      <c r="F142" s="50"/>
      <c r="H142" s="59"/>
      <c r="I142" s="14"/>
    </row>
    <row r="143" spans="1:9" s="51" customFormat="1" hidden="1" outlineLevel="1">
      <c r="A143" s="20" t="s">
        <v>242</v>
      </c>
      <c r="B143" s="153"/>
      <c r="C143" s="198"/>
      <c r="D143" s="126" t="str">
        <f t="shared" si="20"/>
        <v>-</v>
      </c>
      <c r="E143" s="23">
        <f t="shared" si="21"/>
        <v>0</v>
      </c>
      <c r="F143" s="50"/>
      <c r="H143" s="59"/>
      <c r="I143" s="14"/>
    </row>
    <row r="144" spans="1:9" s="51" customFormat="1" ht="38.25" customHeight="1" collapsed="1">
      <c r="A144" s="279" t="s">
        <v>217</v>
      </c>
      <c r="B144" s="280"/>
      <c r="C144" s="280"/>
      <c r="D144" s="280"/>
      <c r="E144" s="280"/>
      <c r="F144" s="50"/>
      <c r="G144" s="61"/>
      <c r="H144" s="61"/>
      <c r="I144" s="61"/>
    </row>
    <row r="145" spans="1:9" s="51" customFormat="1" ht="38.25" customHeight="1">
      <c r="A145" s="28" t="s">
        <v>220</v>
      </c>
      <c r="B145" s="29">
        <f>B146</f>
        <v>23315650</v>
      </c>
      <c r="C145" s="29">
        <f>C146</f>
        <v>5024318.3499999996</v>
      </c>
      <c r="D145" s="125">
        <f t="shared" ref="D145:D150" si="22">IFERROR(C145/B145,"-")</f>
        <v>0.21549124086182456</v>
      </c>
      <c r="E145" s="30">
        <f>B145-C145</f>
        <v>18291331.649999999</v>
      </c>
      <c r="F145" s="50"/>
      <c r="G145" s="61"/>
      <c r="H145" s="61"/>
      <c r="I145" s="61"/>
    </row>
    <row r="146" spans="1:9" s="51" customFormat="1" ht="16" thickBot="1">
      <c r="A146" s="31" t="s">
        <v>218</v>
      </c>
      <c r="B146" s="168">
        <v>23315650</v>
      </c>
      <c r="C146" s="197">
        <v>5024318.3499999996</v>
      </c>
      <c r="D146" s="124">
        <f t="shared" si="22"/>
        <v>0.21549124086182456</v>
      </c>
      <c r="E146" s="62">
        <f>IF(B146&gt;0,B146-C146,"0")</f>
        <v>18291331.649999999</v>
      </c>
      <c r="F146" s="50"/>
      <c r="G146" s="59"/>
      <c r="H146" s="63"/>
      <c r="I146" s="14"/>
    </row>
    <row r="147" spans="1:9" s="51" customFormat="1" ht="38.25" customHeight="1">
      <c r="A147" s="28" t="s">
        <v>239</v>
      </c>
      <c r="B147" s="29">
        <f>B148</f>
        <v>2415449</v>
      </c>
      <c r="C147" s="29">
        <f>C148</f>
        <v>2381649.84</v>
      </c>
      <c r="D147" s="125">
        <f t="shared" si="22"/>
        <v>0.98600709019316901</v>
      </c>
      <c r="E147" s="30">
        <f>B147-C147</f>
        <v>33799.160000000149</v>
      </c>
      <c r="F147" s="50"/>
      <c r="G147" s="61"/>
      <c r="H147" s="61"/>
      <c r="I147" s="61"/>
    </row>
    <row r="148" spans="1:9" s="51" customFormat="1" ht="16" thickBot="1">
      <c r="A148" s="31" t="s">
        <v>240</v>
      </c>
      <c r="B148" s="168">
        <v>2415449</v>
      </c>
      <c r="C148" s="197">
        <v>2381649.84</v>
      </c>
      <c r="D148" s="124">
        <f t="shared" si="22"/>
        <v>0.98600709019316901</v>
      </c>
      <c r="E148" s="62">
        <f>IF(B148&gt;0,B148-C148,"0")</f>
        <v>33799.160000000149</v>
      </c>
      <c r="F148" s="50"/>
      <c r="G148" s="59"/>
      <c r="H148" s="63"/>
      <c r="I148" s="14"/>
    </row>
    <row r="149" spans="1:9" s="51" customFormat="1" ht="38.25" customHeight="1">
      <c r="A149" s="28" t="s">
        <v>165</v>
      </c>
      <c r="B149" s="192">
        <f>B150</f>
        <v>2976703</v>
      </c>
      <c r="C149" s="121">
        <f>C150</f>
        <v>2138141.0499999998</v>
      </c>
      <c r="D149" s="125">
        <f t="shared" si="22"/>
        <v>0.71829169722340447</v>
      </c>
      <c r="E149" s="30">
        <f>B149-C149</f>
        <v>838561.95000000019</v>
      </c>
      <c r="F149" s="50"/>
      <c r="G149" s="61"/>
      <c r="H149" s="61"/>
      <c r="I149" s="61"/>
    </row>
    <row r="150" spans="1:9" s="51" customFormat="1" ht="16" thickBot="1">
      <c r="A150" s="31" t="s">
        <v>191</v>
      </c>
      <c r="B150" s="168">
        <v>2976703</v>
      </c>
      <c r="C150" s="197">
        <v>2138141.0499999998</v>
      </c>
      <c r="D150" s="124">
        <f t="shared" si="22"/>
        <v>0.71829169722340447</v>
      </c>
      <c r="E150" s="62">
        <f>IF(B150&gt;0,B150-C150,"0")</f>
        <v>838561.95000000019</v>
      </c>
      <c r="F150" s="50"/>
      <c r="G150" s="60"/>
      <c r="H150" s="64"/>
      <c r="I150" s="14"/>
    </row>
    <row r="151" spans="1:9" s="51" customFormat="1" ht="31.5" customHeight="1">
      <c r="A151" s="33" t="s">
        <v>208</v>
      </c>
      <c r="B151" s="33">
        <f>B152</f>
        <v>75433684</v>
      </c>
      <c r="C151" s="120">
        <f>C152</f>
        <v>65503128.810000002</v>
      </c>
      <c r="D151" s="125">
        <f>C151/B151</f>
        <v>0.86835383527072607</v>
      </c>
      <c r="E151" s="30">
        <f>B151-C151</f>
        <v>9930555.1899999976</v>
      </c>
      <c r="F151" s="50"/>
      <c r="G151" s="61"/>
      <c r="H151" s="61"/>
      <c r="I151" s="61"/>
    </row>
    <row r="152" spans="1:9" s="51" customFormat="1" ht="40.5" customHeight="1" thickBot="1">
      <c r="A152" s="34" t="s">
        <v>214</v>
      </c>
      <c r="B152" s="168">
        <v>75433684</v>
      </c>
      <c r="C152" s="197">
        <v>65503128.810000002</v>
      </c>
      <c r="D152" s="124">
        <f>IFERROR(C152/B152,"-")</f>
        <v>0.86835383527072607</v>
      </c>
      <c r="E152" s="62">
        <f>IF(B152&gt;0,B152-C152,"0")</f>
        <v>9930555.1899999976</v>
      </c>
      <c r="F152" s="50"/>
      <c r="G152" s="65"/>
    </row>
    <row r="153" spans="1:9" s="51" customFormat="1" ht="19.5" customHeight="1" thickBot="1">
      <c r="A153" s="20"/>
      <c r="B153" s="138"/>
      <c r="C153" s="138"/>
      <c r="D153" s="122"/>
      <c r="E153" s="23"/>
      <c r="F153" s="50"/>
      <c r="G153" s="59"/>
      <c r="H153" s="59"/>
      <c r="I153" s="14"/>
    </row>
    <row r="154" spans="1:9" s="51" customFormat="1" ht="18.5">
      <c r="A154" s="282" t="s">
        <v>155</v>
      </c>
      <c r="B154" s="283"/>
      <c r="C154" s="283"/>
      <c r="D154" s="283"/>
      <c r="E154" s="283"/>
      <c r="F154" s="50"/>
      <c r="G154" s="66"/>
    </row>
    <row r="155" spans="1:9" s="51" customFormat="1" ht="49.5" customHeight="1">
      <c r="A155" s="147" t="s">
        <v>157</v>
      </c>
      <c r="B155" s="144">
        <f>B156</f>
        <v>27915143</v>
      </c>
      <c r="C155" s="144">
        <f>C156</f>
        <v>22370459.279999997</v>
      </c>
      <c r="D155" s="145">
        <f>C155/B155</f>
        <v>0.80137362291140679</v>
      </c>
      <c r="E155" s="146">
        <f>B155-C155</f>
        <v>5544683.7200000025</v>
      </c>
      <c r="F155" s="50"/>
      <c r="G155" s="66"/>
    </row>
    <row r="156" spans="1:9" s="51" customFormat="1">
      <c r="A156" s="68" t="s">
        <v>159</v>
      </c>
      <c r="B156" s="138">
        <f>SUM(B157:B169)</f>
        <v>27915143</v>
      </c>
      <c r="C156" s="138">
        <f>SUM(C157:C169)</f>
        <v>22370459.279999997</v>
      </c>
      <c r="D156" s="126">
        <f>IFERROR(C156/B156,"-")</f>
        <v>0.80137362291140679</v>
      </c>
      <c r="E156" s="69">
        <f>IF(B156&gt;0,B156-C156,"-")</f>
        <v>5544683.7200000025</v>
      </c>
      <c r="F156" s="50"/>
      <c r="G156" s="66"/>
    </row>
    <row r="157" spans="1:9" s="51" customFormat="1" ht="35.9" customHeight="1">
      <c r="A157" s="70"/>
      <c r="B157" s="153">
        <v>0</v>
      </c>
      <c r="C157" s="153">
        <v>0</v>
      </c>
      <c r="D157" s="126" t="str">
        <f t="shared" ref="D157:D169" si="23">IFERROR(C157/B157,"-")</f>
        <v>-</v>
      </c>
      <c r="E157" s="69" t="str">
        <f t="shared" ref="E157" si="24">IF(B157&gt;0,B157-C157,"-")</f>
        <v>-</v>
      </c>
      <c r="F157" s="50"/>
      <c r="G157" s="66"/>
    </row>
    <row r="158" spans="1:9" s="51" customFormat="1">
      <c r="A158" s="70" t="s">
        <v>156</v>
      </c>
      <c r="B158" s="168">
        <v>20104100</v>
      </c>
      <c r="C158" s="197">
        <v>16754779.16</v>
      </c>
      <c r="D158" s="126">
        <f t="shared" si="23"/>
        <v>0.83340110524718836</v>
      </c>
      <c r="E158" s="69">
        <f>IF(B158&gt;0,B158-C158,"-")</f>
        <v>3349320.84</v>
      </c>
      <c r="F158" s="50"/>
      <c r="G158" s="66"/>
    </row>
    <row r="159" spans="1:9" s="51" customFormat="1">
      <c r="A159" s="70" t="s">
        <v>160</v>
      </c>
      <c r="B159" s="168">
        <v>452588</v>
      </c>
      <c r="C159" s="197">
        <v>223181.99</v>
      </c>
      <c r="D159" s="126">
        <f t="shared" ref="D159:D168" si="25">IFERROR(C159/B159,"-")</f>
        <v>0.49312396705171146</v>
      </c>
      <c r="E159" s="69">
        <f t="shared" ref="E159:E168" si="26">IF(B159&gt;0,B159-C159,"-")</f>
        <v>229406.01</v>
      </c>
      <c r="F159" s="50"/>
      <c r="G159" s="66"/>
    </row>
    <row r="160" spans="1:9" s="51" customFormat="1">
      <c r="A160" s="70" t="s">
        <v>162</v>
      </c>
      <c r="B160" s="168">
        <v>103081</v>
      </c>
      <c r="C160" s="197">
        <v>92058.81</v>
      </c>
      <c r="D160" s="126">
        <f t="shared" si="25"/>
        <v>0.89307253519077223</v>
      </c>
      <c r="E160" s="69">
        <f t="shared" si="26"/>
        <v>11022.190000000002</v>
      </c>
      <c r="F160" s="50"/>
      <c r="G160" s="66"/>
    </row>
    <row r="161" spans="1:7" s="51" customFormat="1">
      <c r="A161" s="70" t="s">
        <v>163</v>
      </c>
      <c r="B161" s="168">
        <v>1153419</v>
      </c>
      <c r="C161" s="197">
        <v>559669.5</v>
      </c>
      <c r="D161" s="126">
        <f t="shared" si="25"/>
        <v>0.48522653086172501</v>
      </c>
      <c r="E161" s="69">
        <f t="shared" si="26"/>
        <v>593749.5</v>
      </c>
      <c r="F161" s="50"/>
      <c r="G161" s="66"/>
    </row>
    <row r="162" spans="1:7" s="51" customFormat="1">
      <c r="A162" s="70" t="s">
        <v>164</v>
      </c>
      <c r="B162" s="168">
        <v>1197652</v>
      </c>
      <c r="C162" s="197">
        <v>920814.6</v>
      </c>
      <c r="D162" s="126">
        <f t="shared" si="25"/>
        <v>0.76884988293761458</v>
      </c>
      <c r="E162" s="69">
        <f t="shared" si="26"/>
        <v>276837.40000000002</v>
      </c>
      <c r="F162" s="50"/>
      <c r="G162" s="66"/>
    </row>
    <row r="163" spans="1:7" s="51" customFormat="1">
      <c r="A163" s="70" t="s">
        <v>189</v>
      </c>
      <c r="B163" s="168">
        <v>862531</v>
      </c>
      <c r="C163" s="197">
        <v>590724.12</v>
      </c>
      <c r="D163" s="126">
        <f t="shared" si="25"/>
        <v>0.68487291471263056</v>
      </c>
      <c r="E163" s="69">
        <f t="shared" si="26"/>
        <v>271806.88</v>
      </c>
      <c r="F163" s="50"/>
      <c r="G163" s="66"/>
    </row>
    <row r="164" spans="1:7" s="51" customFormat="1">
      <c r="A164" s="70" t="s">
        <v>192</v>
      </c>
      <c r="B164" s="168">
        <v>1173997</v>
      </c>
      <c r="C164" s="197">
        <v>962548.9</v>
      </c>
      <c r="D164" s="126">
        <f t="shared" si="25"/>
        <v>0.81989042561437553</v>
      </c>
      <c r="E164" s="69">
        <f t="shared" si="26"/>
        <v>211448.09999999998</v>
      </c>
      <c r="F164" s="50"/>
      <c r="G164" s="66"/>
    </row>
    <row r="165" spans="1:7" s="51" customFormat="1">
      <c r="A165" s="70" t="s">
        <v>193</v>
      </c>
      <c r="B165" s="168">
        <v>777912</v>
      </c>
      <c r="C165" s="197">
        <v>622358.68000000005</v>
      </c>
      <c r="D165" s="126">
        <f t="shared" si="25"/>
        <v>0.8000373821203427</v>
      </c>
      <c r="E165" s="69">
        <f t="shared" si="26"/>
        <v>155553.31999999995</v>
      </c>
      <c r="F165" s="50"/>
      <c r="G165" s="66"/>
    </row>
    <row r="166" spans="1:7" s="51" customFormat="1">
      <c r="A166" s="70" t="s">
        <v>194</v>
      </c>
      <c r="B166" s="168">
        <v>1214832</v>
      </c>
      <c r="C166" s="197">
        <v>975548.34</v>
      </c>
      <c r="D166" s="126">
        <f t="shared" si="25"/>
        <v>0.80303148089612386</v>
      </c>
      <c r="E166" s="69">
        <f t="shared" si="26"/>
        <v>239283.66000000003</v>
      </c>
      <c r="F166" s="50"/>
      <c r="G166" s="66"/>
    </row>
    <row r="167" spans="1:7" s="51" customFormat="1">
      <c r="A167" s="70" t="s">
        <v>195</v>
      </c>
      <c r="B167" s="168">
        <v>226031</v>
      </c>
      <c r="C167" s="197">
        <v>156872.73000000001</v>
      </c>
      <c r="D167" s="126">
        <f t="shared" si="25"/>
        <v>0.69403192482447107</v>
      </c>
      <c r="E167" s="69">
        <f t="shared" si="26"/>
        <v>69158.26999999999</v>
      </c>
      <c r="F167" s="50"/>
      <c r="G167" s="66"/>
    </row>
    <row r="168" spans="1:7" s="51" customFormat="1">
      <c r="A168" s="70" t="s">
        <v>196</v>
      </c>
      <c r="B168" s="168">
        <v>649000</v>
      </c>
      <c r="C168" s="197">
        <v>511902.45</v>
      </c>
      <c r="D168" s="126">
        <f t="shared" si="25"/>
        <v>0.78875570107858251</v>
      </c>
      <c r="E168" s="69">
        <f t="shared" si="26"/>
        <v>137097.54999999999</v>
      </c>
      <c r="F168" s="50"/>
      <c r="G168" s="66"/>
    </row>
    <row r="169" spans="1:7" s="51" customFormat="1">
      <c r="A169" s="70"/>
      <c r="B169" s="138">
        <v>0</v>
      </c>
      <c r="C169" s="138">
        <v>0</v>
      </c>
      <c r="D169" s="126" t="str">
        <f t="shared" si="23"/>
        <v>-</v>
      </c>
      <c r="E169" s="69" t="str">
        <f>IF(B169&gt;0,B169-C169,"-")</f>
        <v>-</v>
      </c>
      <c r="F169" s="50"/>
      <c r="G169" s="66"/>
    </row>
    <row r="170" spans="1:7" ht="21.5" thickBot="1">
      <c r="A170" s="281" t="s">
        <v>173</v>
      </c>
      <c r="B170" s="281"/>
      <c r="C170" s="281"/>
      <c r="D170" s="281"/>
      <c r="E170" s="281"/>
    </row>
    <row r="171" spans="1:7" ht="48.75" customHeight="1" thickTop="1">
      <c r="A171" s="74" t="s">
        <v>16</v>
      </c>
      <c r="B171" s="74" t="str">
        <f>B4</f>
        <v>Gada plāns</v>
      </c>
      <c r="C171" s="74" t="str">
        <f>C4</f>
        <v>Pārskata perioda izpilde</v>
      </c>
      <c r="D171" s="74" t="s">
        <v>20</v>
      </c>
      <c r="E171" s="75" t="s">
        <v>127</v>
      </c>
    </row>
    <row r="172" spans="1:7">
      <c r="A172" s="76">
        <v>1</v>
      </c>
      <c r="B172" s="76">
        <v>2</v>
      </c>
      <c r="C172" s="102">
        <v>3</v>
      </c>
      <c r="D172" s="76" t="s">
        <v>130</v>
      </c>
      <c r="E172" s="77" t="s">
        <v>131</v>
      </c>
    </row>
    <row r="173" spans="1:7">
      <c r="A173" s="78" t="s">
        <v>167</v>
      </c>
      <c r="B173" s="79">
        <f>B158+B102+B115+B146+B150+B152+B148</f>
        <v>124245586</v>
      </c>
      <c r="C173" s="79">
        <f>C158+C102+C115+C146+C150+C152+C148</f>
        <v>91802017.210000008</v>
      </c>
      <c r="D173" s="127">
        <f t="shared" ref="D173:D190" si="27">IFERROR(C173/B173,"-")</f>
        <v>0.73887548174146012</v>
      </c>
      <c r="E173" s="80">
        <f t="shared" ref="E173:E191" si="28">B173-C173</f>
        <v>32443568.789999992</v>
      </c>
    </row>
    <row r="174" spans="1:7">
      <c r="A174" s="81" t="s">
        <v>168</v>
      </c>
      <c r="B174" s="54">
        <f>B161+B113+B105</f>
        <v>12328956</v>
      </c>
      <c r="C174" s="54">
        <f>C161+C113+C105</f>
        <v>9437007.5999999996</v>
      </c>
      <c r="D174" s="127">
        <f t="shared" si="27"/>
        <v>0.76543444554429418</v>
      </c>
      <c r="E174" s="80">
        <f t="shared" si="28"/>
        <v>2891948.4000000004</v>
      </c>
    </row>
    <row r="175" spans="1:7">
      <c r="A175" s="81" t="s">
        <v>174</v>
      </c>
      <c r="B175" s="54">
        <f>B163+B103+B117</f>
        <v>2957659</v>
      </c>
      <c r="C175" s="54">
        <f>C163+C103+C117</f>
        <v>2307949.79</v>
      </c>
      <c r="D175" s="127">
        <f t="shared" si="27"/>
        <v>0.78032991294804444</v>
      </c>
      <c r="E175" s="80">
        <f t="shared" si="28"/>
        <v>649709.21</v>
      </c>
    </row>
    <row r="176" spans="1:7">
      <c r="A176" s="81" t="s">
        <v>175</v>
      </c>
      <c r="B176" s="54">
        <f>B168+B104+B114</f>
        <v>8493017</v>
      </c>
      <c r="C176" s="54">
        <f>C168+C104+C114</f>
        <v>4796806.5999999996</v>
      </c>
      <c r="D176" s="127">
        <f t="shared" si="27"/>
        <v>0.56479418326844277</v>
      </c>
      <c r="E176" s="80">
        <f t="shared" si="28"/>
        <v>3696210.4000000004</v>
      </c>
    </row>
    <row r="177" spans="1:5">
      <c r="A177" s="81" t="s">
        <v>176</v>
      </c>
      <c r="B177" s="54">
        <f>B165+B116+B140</f>
        <v>82537724</v>
      </c>
      <c r="C177" s="54">
        <f>C165+C116+C140</f>
        <v>68914274.280000001</v>
      </c>
      <c r="D177" s="127">
        <f t="shared" si="27"/>
        <v>0.83494275029924503</v>
      </c>
      <c r="E177" s="80">
        <f t="shared" si="28"/>
        <v>13623449.719999999</v>
      </c>
    </row>
    <row r="178" spans="1:5">
      <c r="A178" s="81" t="s">
        <v>177</v>
      </c>
      <c r="B178" s="54">
        <f>B164+B110+B101</f>
        <v>12601673</v>
      </c>
      <c r="C178" s="54">
        <f>C164+C110+C101</f>
        <v>9058017.6400000006</v>
      </c>
      <c r="D178" s="127">
        <f t="shared" si="27"/>
        <v>0.71879484890617307</v>
      </c>
      <c r="E178" s="80">
        <f t="shared" si="28"/>
        <v>3543655.3599999994</v>
      </c>
    </row>
    <row r="179" spans="1:5">
      <c r="A179" s="81" t="s">
        <v>178</v>
      </c>
      <c r="B179" s="54">
        <f>B167+B118</f>
        <v>2926492</v>
      </c>
      <c r="C179" s="54">
        <f>C167+C118</f>
        <v>1449136.32</v>
      </c>
      <c r="D179" s="127">
        <f t="shared" si="27"/>
        <v>0.4951786370849468</v>
      </c>
      <c r="E179" s="80">
        <f t="shared" si="28"/>
        <v>1477355.68</v>
      </c>
    </row>
    <row r="180" spans="1:5">
      <c r="A180" s="81" t="s">
        <v>179</v>
      </c>
      <c r="B180" s="54">
        <f>B166+B112+B107+B124</f>
        <v>1613218</v>
      </c>
      <c r="C180" s="54">
        <f>C166+C112+C107+C124</f>
        <v>1143657</v>
      </c>
      <c r="D180" s="127">
        <f t="shared" si="27"/>
        <v>0.70892898541920557</v>
      </c>
      <c r="E180" s="80">
        <f t="shared" si="28"/>
        <v>469561</v>
      </c>
    </row>
    <row r="181" spans="1:5">
      <c r="A181" s="81" t="s">
        <v>171</v>
      </c>
      <c r="B181" s="54">
        <f>B162+B99</f>
        <v>13768762</v>
      </c>
      <c r="C181" s="54">
        <f>C162+C99</f>
        <v>10109052.27</v>
      </c>
      <c r="D181" s="127">
        <f t="shared" si="27"/>
        <v>0.7342019761834796</v>
      </c>
      <c r="E181" s="80">
        <f t="shared" si="28"/>
        <v>3659709.7300000004</v>
      </c>
    </row>
    <row r="182" spans="1:5">
      <c r="A182" s="81" t="s">
        <v>169</v>
      </c>
      <c r="B182" s="54">
        <f>B159+B106</f>
        <v>1242360</v>
      </c>
      <c r="C182" s="54">
        <f>C159+C106</f>
        <v>792161.98</v>
      </c>
      <c r="D182" s="127">
        <f t="shared" si="27"/>
        <v>0.63762675874947683</v>
      </c>
      <c r="E182" s="80">
        <f t="shared" si="28"/>
        <v>450198.02</v>
      </c>
    </row>
    <row r="183" spans="1:5">
      <c r="A183" s="81" t="s">
        <v>180</v>
      </c>
      <c r="B183" s="54">
        <f>B100</f>
        <v>819911</v>
      </c>
      <c r="C183" s="54">
        <f>C100</f>
        <v>634973.84</v>
      </c>
      <c r="D183" s="127">
        <f t="shared" si="27"/>
        <v>0.77444239679672544</v>
      </c>
      <c r="E183" s="80">
        <f t="shared" si="28"/>
        <v>184937.16000000003</v>
      </c>
    </row>
    <row r="184" spans="1:5">
      <c r="A184" s="81" t="s">
        <v>243</v>
      </c>
      <c r="B184" s="54">
        <f>B119</f>
        <v>288877</v>
      </c>
      <c r="C184" s="54">
        <f>C119</f>
        <v>43662.2</v>
      </c>
      <c r="D184" s="127">
        <f t="shared" ref="D184" si="29">IFERROR(C184/B184,"-")</f>
        <v>0.15114460479719741</v>
      </c>
      <c r="E184" s="80">
        <f t="shared" ref="E184" si="30">B184-C184</f>
        <v>245214.8</v>
      </c>
    </row>
    <row r="185" spans="1:5">
      <c r="A185" s="81" t="s">
        <v>170</v>
      </c>
      <c r="B185" s="54">
        <f>B160+B111</f>
        <v>2127830</v>
      </c>
      <c r="C185" s="54">
        <f>C160+C111</f>
        <v>110891.22</v>
      </c>
      <c r="D185" s="127">
        <f t="shared" si="27"/>
        <v>5.2114699012609088E-2</v>
      </c>
      <c r="E185" s="80">
        <f t="shared" si="28"/>
        <v>2016938.78</v>
      </c>
    </row>
    <row r="186" spans="1:5">
      <c r="A186" s="81" t="s">
        <v>181</v>
      </c>
      <c r="B186" s="54"/>
      <c r="C186" s="54"/>
      <c r="D186" s="127" t="str">
        <f>IFERROR(C186/B186,"-")</f>
        <v>-</v>
      </c>
      <c r="E186" s="80">
        <f>B186-C186</f>
        <v>0</v>
      </c>
    </row>
    <row r="187" spans="1:5">
      <c r="A187" s="81" t="s">
        <v>182</v>
      </c>
      <c r="B187" s="54"/>
      <c r="C187" s="54"/>
      <c r="D187" s="127" t="str">
        <f t="shared" si="27"/>
        <v>-</v>
      </c>
      <c r="E187" s="80">
        <f t="shared" si="28"/>
        <v>0</v>
      </c>
    </row>
    <row r="188" spans="1:5">
      <c r="A188" s="81" t="s">
        <v>183</v>
      </c>
      <c r="B188" s="54"/>
      <c r="C188" s="54"/>
      <c r="D188" s="127" t="str">
        <f t="shared" si="27"/>
        <v>-</v>
      </c>
      <c r="E188" s="80">
        <f t="shared" si="28"/>
        <v>0</v>
      </c>
    </row>
    <row r="189" spans="1:5">
      <c r="A189" s="81" t="s">
        <v>184</v>
      </c>
      <c r="B189" s="54"/>
      <c r="C189" s="54"/>
      <c r="D189" s="127" t="str">
        <f t="shared" si="27"/>
        <v>-</v>
      </c>
      <c r="E189" s="80">
        <f t="shared" si="28"/>
        <v>0</v>
      </c>
    </row>
    <row r="190" spans="1:5">
      <c r="A190" s="81" t="s">
        <v>185</v>
      </c>
      <c r="B190" s="54"/>
      <c r="C190" s="54"/>
      <c r="D190" s="127" t="str">
        <f t="shared" si="27"/>
        <v>-</v>
      </c>
      <c r="E190" s="80">
        <f t="shared" si="28"/>
        <v>0</v>
      </c>
    </row>
    <row r="191" spans="1:5">
      <c r="A191" s="82" t="s">
        <v>17</v>
      </c>
      <c r="B191" s="83">
        <f>B173+B174+B175+B176+B177+B178+B179+B180+B181+B182+B183+B186+B185+B187+B188+B190+B189+B184</f>
        <v>265952065</v>
      </c>
      <c r="C191" s="83">
        <f>C173+C174+C175+C176+C177+C178+C179+C180+C181+C182+C183+C186+C185+C187+C188+C190+C189+C184</f>
        <v>200599607.94999999</v>
      </c>
      <c r="D191" s="128">
        <f>C191/B191</f>
        <v>0.75426978899374209</v>
      </c>
      <c r="E191" s="84">
        <f t="shared" si="28"/>
        <v>65352457.050000012</v>
      </c>
    </row>
    <row r="192" spans="1:5" ht="46.5">
      <c r="A192" s="86" t="s">
        <v>105</v>
      </c>
      <c r="B192" s="83">
        <f>B155+B109+B98+B145+B149+B151+B147+B121+B133</f>
        <v>265952065</v>
      </c>
      <c r="C192" s="83">
        <f>C155+C109+C98+C145+C149+C151+C147+C121+C133</f>
        <v>200599607.94999999</v>
      </c>
      <c r="D192" s="72"/>
      <c r="E192" s="73"/>
    </row>
    <row r="193" spans="1:5">
      <c r="A193" s="86"/>
      <c r="B193" s="83" t="b">
        <f>B191=B192</f>
        <v>1</v>
      </c>
      <c r="C193" s="83" t="b">
        <f>C191=C192</f>
        <v>1</v>
      </c>
      <c r="D193" s="72"/>
      <c r="E193" s="73"/>
    </row>
    <row r="194" spans="1:5" ht="21.5" hidden="1" outlineLevel="1" thickBot="1">
      <c r="A194" s="281" t="s">
        <v>41</v>
      </c>
      <c r="B194" s="281"/>
      <c r="C194" s="281"/>
      <c r="D194" s="281"/>
      <c r="E194" s="281"/>
    </row>
    <row r="195" spans="1:5" ht="47" hidden="1" outlineLevel="1" thickTop="1">
      <c r="A195" s="74" t="s">
        <v>16</v>
      </c>
      <c r="B195" s="74" t="str">
        <f>B4</f>
        <v>Gada plāns</v>
      </c>
      <c r="C195" s="102" t="str">
        <f>C4</f>
        <v>Pārskata perioda izpilde</v>
      </c>
      <c r="D195" s="74" t="s">
        <v>20</v>
      </c>
      <c r="E195" s="75" t="s">
        <v>127</v>
      </c>
    </row>
    <row r="196" spans="1:5" hidden="1" outlineLevel="1">
      <c r="A196" s="76">
        <v>1</v>
      </c>
      <c r="B196" s="76">
        <v>2</v>
      </c>
      <c r="C196" s="102">
        <v>3</v>
      </c>
      <c r="D196" s="76" t="s">
        <v>130</v>
      </c>
      <c r="E196" s="77" t="s">
        <v>131</v>
      </c>
    </row>
    <row r="197" spans="1:5" hidden="1" outlineLevel="1">
      <c r="A197" s="78" t="s">
        <v>44</v>
      </c>
      <c r="B197" s="79">
        <f>B49+B52+B47+B45+B20</f>
        <v>0</v>
      </c>
      <c r="C197" s="79">
        <f>C49+C52+C47+C45+C20</f>
        <v>0</v>
      </c>
      <c r="D197" s="127" t="str">
        <f>IFERROR(C197/B197,"n/a")</f>
        <v>n/a</v>
      </c>
      <c r="E197" s="80">
        <f>B197-C197</f>
        <v>0</v>
      </c>
    </row>
    <row r="198" spans="1:5" hidden="1" outlineLevel="1">
      <c r="A198" s="81" t="s">
        <v>42</v>
      </c>
      <c r="B198" s="54">
        <f>B16+B31+B65</f>
        <v>0</v>
      </c>
      <c r="C198" s="54">
        <f>C16+C31+C65</f>
        <v>0</v>
      </c>
      <c r="D198" s="127" t="str">
        <f t="shared" ref="D198:D207" si="31">IFERROR(C198/B198,"n/a")</f>
        <v>n/a</v>
      </c>
      <c r="E198" s="80">
        <f t="shared" ref="E198:E214" si="32">B198-C198</f>
        <v>0</v>
      </c>
    </row>
    <row r="199" spans="1:5" hidden="1" outlineLevel="1">
      <c r="A199" s="81" t="s">
        <v>50</v>
      </c>
      <c r="B199" s="54">
        <f>B40+B73+B22</f>
        <v>0</v>
      </c>
      <c r="C199" s="54">
        <f>C40+C73+C22</f>
        <v>0</v>
      </c>
      <c r="D199" s="127" t="str">
        <f t="shared" si="31"/>
        <v>n/a</v>
      </c>
      <c r="E199" s="80">
        <f t="shared" si="32"/>
        <v>0</v>
      </c>
    </row>
    <row r="200" spans="1:5" hidden="1" outlineLevel="1">
      <c r="A200" s="81" t="s">
        <v>141</v>
      </c>
      <c r="B200" s="54">
        <f>B28+B39+B81</f>
        <v>0</v>
      </c>
      <c r="C200" s="54">
        <f>C28+C39+C81</f>
        <v>0</v>
      </c>
      <c r="D200" s="127" t="str">
        <f t="shared" si="31"/>
        <v>n/a</v>
      </c>
      <c r="E200" s="80">
        <f t="shared" si="32"/>
        <v>0</v>
      </c>
    </row>
    <row r="201" spans="1:5" hidden="1" outlineLevel="1">
      <c r="A201" s="81" t="s">
        <v>49</v>
      </c>
      <c r="B201" s="54">
        <f>B12+B69+B29</f>
        <v>0</v>
      </c>
      <c r="C201" s="54">
        <f>C12+C69+C29</f>
        <v>0</v>
      </c>
      <c r="D201" s="127" t="str">
        <f t="shared" si="31"/>
        <v>n/a</v>
      </c>
      <c r="E201" s="80">
        <f t="shared" si="32"/>
        <v>0</v>
      </c>
    </row>
    <row r="202" spans="1:5" hidden="1" outlineLevel="1">
      <c r="A202" s="81" t="s">
        <v>45</v>
      </c>
      <c r="B202" s="54">
        <f>B17+B32+B57</f>
        <v>0</v>
      </c>
      <c r="C202" s="54">
        <f>C17+C32+C57</f>
        <v>0</v>
      </c>
      <c r="D202" s="127" t="str">
        <f t="shared" si="31"/>
        <v>n/a</v>
      </c>
      <c r="E202" s="80">
        <f t="shared" si="32"/>
        <v>0</v>
      </c>
    </row>
    <row r="203" spans="1:5" hidden="1" outlineLevel="1">
      <c r="A203" s="81" t="s">
        <v>51</v>
      </c>
      <c r="B203" s="54">
        <f>B77+B19+B37</f>
        <v>0</v>
      </c>
      <c r="C203" s="54">
        <f>C77+C19+C37</f>
        <v>0</v>
      </c>
      <c r="D203" s="127" t="str">
        <f t="shared" si="31"/>
        <v>n/a</v>
      </c>
      <c r="E203" s="80">
        <f t="shared" si="32"/>
        <v>0</v>
      </c>
    </row>
    <row r="204" spans="1:5" hidden="1" outlineLevel="1">
      <c r="A204" s="81" t="s">
        <v>43</v>
      </c>
      <c r="B204" s="54">
        <f>B14+B18+B42+B61</f>
        <v>0</v>
      </c>
      <c r="C204" s="54">
        <f>C14+C18+C42+C61</f>
        <v>0</v>
      </c>
      <c r="D204" s="127" t="str">
        <f t="shared" si="31"/>
        <v>n/a</v>
      </c>
      <c r="E204" s="80">
        <f t="shared" si="32"/>
        <v>0</v>
      </c>
    </row>
    <row r="205" spans="1:5" hidden="1" outlineLevel="1">
      <c r="A205" s="81" t="s">
        <v>57</v>
      </c>
      <c r="B205" s="54">
        <f>B27+B35+B85</f>
        <v>0</v>
      </c>
      <c r="C205" s="54">
        <f>C27+C35+C85</f>
        <v>0</v>
      </c>
      <c r="D205" s="127" t="str">
        <f t="shared" si="31"/>
        <v>n/a</v>
      </c>
      <c r="E205" s="80">
        <f t="shared" si="32"/>
        <v>0</v>
      </c>
    </row>
    <row r="206" spans="1:5" hidden="1" outlineLevel="1">
      <c r="A206" s="81" t="s">
        <v>52</v>
      </c>
      <c r="B206" s="54">
        <f>B89+B33+B25</f>
        <v>0</v>
      </c>
      <c r="C206" s="54">
        <f>C89+C33+C25</f>
        <v>0</v>
      </c>
      <c r="D206" s="127" t="str">
        <f t="shared" si="31"/>
        <v>n/a</v>
      </c>
      <c r="E206" s="80">
        <f t="shared" si="32"/>
        <v>0</v>
      </c>
    </row>
    <row r="207" spans="1:5" hidden="1" outlineLevel="1">
      <c r="A207" s="81" t="s">
        <v>48</v>
      </c>
      <c r="B207" s="54">
        <f>B93+B34</f>
        <v>0</v>
      </c>
      <c r="C207" s="54">
        <f>C93+C34</f>
        <v>0</v>
      </c>
      <c r="D207" s="127" t="str">
        <f t="shared" si="31"/>
        <v>n/a</v>
      </c>
      <c r="E207" s="80">
        <f t="shared" si="32"/>
        <v>0</v>
      </c>
    </row>
    <row r="208" spans="1:5" hidden="1" outlineLevel="1">
      <c r="A208" s="81" t="s">
        <v>54</v>
      </c>
      <c r="B208" s="54">
        <f>B36</f>
        <v>0</v>
      </c>
      <c r="C208" s="54">
        <f>C36</f>
        <v>0</v>
      </c>
      <c r="D208" s="127" t="str">
        <f>IFERROR(C208/B208,"-")</f>
        <v>-</v>
      </c>
      <c r="E208" s="80">
        <f t="shared" si="32"/>
        <v>0</v>
      </c>
    </row>
    <row r="209" spans="1:5" hidden="1" outlineLevel="1">
      <c r="A209" s="81" t="s">
        <v>55</v>
      </c>
      <c r="B209" s="54">
        <f>B41+B21</f>
        <v>0</v>
      </c>
      <c r="C209" s="54">
        <f>C41+C21</f>
        <v>0</v>
      </c>
      <c r="D209" s="127" t="str">
        <f t="shared" ref="D209:D213" si="33">IFERROR(C209/B209,"-")</f>
        <v>-</v>
      </c>
      <c r="E209" s="80">
        <f t="shared" si="32"/>
        <v>0</v>
      </c>
    </row>
    <row r="210" spans="1:5" hidden="1" outlineLevel="1">
      <c r="A210" s="81" t="s">
        <v>53</v>
      </c>
      <c r="B210" s="54">
        <f t="shared" ref="B210:C210" si="34">B13+B26</f>
        <v>0</v>
      </c>
      <c r="C210" s="54">
        <f t="shared" si="34"/>
        <v>0</v>
      </c>
      <c r="D210" s="127" t="str">
        <f t="shared" si="33"/>
        <v>-</v>
      </c>
      <c r="E210" s="80">
        <f t="shared" si="32"/>
        <v>0</v>
      </c>
    </row>
    <row r="211" spans="1:5" hidden="1" outlineLevel="1">
      <c r="A211" s="81" t="s">
        <v>46</v>
      </c>
      <c r="B211" s="54">
        <f t="shared" ref="B211:C211" si="35">B23</f>
        <v>0</v>
      </c>
      <c r="C211" s="54">
        <f t="shared" si="35"/>
        <v>0</v>
      </c>
      <c r="D211" s="127" t="str">
        <f t="shared" si="33"/>
        <v>-</v>
      </c>
      <c r="E211" s="80">
        <f t="shared" si="32"/>
        <v>0</v>
      </c>
    </row>
    <row r="212" spans="1:5" hidden="1" outlineLevel="1">
      <c r="A212" s="81" t="s">
        <v>56</v>
      </c>
      <c r="B212" s="54">
        <f>B24</f>
        <v>0</v>
      </c>
      <c r="C212" s="54">
        <f>C24</f>
        <v>0</v>
      </c>
      <c r="D212" s="127" t="str">
        <f t="shared" si="33"/>
        <v>-</v>
      </c>
      <c r="E212" s="80">
        <f t="shared" si="32"/>
        <v>0</v>
      </c>
    </row>
    <row r="213" spans="1:5" hidden="1" outlineLevel="1">
      <c r="A213" s="81" t="s">
        <v>47</v>
      </c>
      <c r="B213" s="54">
        <f t="shared" ref="B213:C213" si="36">B38</f>
        <v>0</v>
      </c>
      <c r="C213" s="54">
        <f t="shared" si="36"/>
        <v>0</v>
      </c>
      <c r="D213" s="127" t="str">
        <f t="shared" si="33"/>
        <v>-</v>
      </c>
      <c r="E213" s="80">
        <f t="shared" si="32"/>
        <v>0</v>
      </c>
    </row>
    <row r="214" spans="1:5" hidden="1" outlineLevel="1">
      <c r="A214" s="82" t="s">
        <v>17</v>
      </c>
      <c r="B214" s="83">
        <f>B197+B198+B199+B200+B201+B202+B203+B204+B205+B206+B207+B208+B209+B210+B211+B213+B212</f>
        <v>0</v>
      </c>
      <c r="C214" s="83">
        <f>C197+C198+C199+C200+C201+C202+C203+C204+C205+C206+C207+C208+C209+C210+C211+C213+C212</f>
        <v>0</v>
      </c>
      <c r="D214" s="128" t="e">
        <f>C214/B214</f>
        <v>#DIV/0!</v>
      </c>
      <c r="E214" s="84">
        <f t="shared" si="32"/>
        <v>0</v>
      </c>
    </row>
    <row r="215" spans="1:5" hidden="1" outlineLevel="1">
      <c r="A215" s="169"/>
      <c r="B215" s="170">
        <f>B51+B48+B46+B44+B30+B15+B11</f>
        <v>0</v>
      </c>
      <c r="C215" s="170">
        <f>C51+C48+C46+C44+C30+C15+C11</f>
        <v>0</v>
      </c>
      <c r="D215" s="171"/>
      <c r="E215" s="172"/>
    </row>
    <row r="216" spans="1:5" hidden="1" outlineLevel="1">
      <c r="A216" s="169"/>
      <c r="B216" s="170" t="b">
        <f>B214=B215</f>
        <v>1</v>
      </c>
      <c r="C216" s="170" t="b">
        <f>C214=C215</f>
        <v>1</v>
      </c>
      <c r="D216" s="171"/>
      <c r="E216" s="172"/>
    </row>
    <row r="217" spans="1:5" hidden="1" outlineLevel="1">
      <c r="A217" s="276"/>
      <c r="B217" s="277"/>
      <c r="C217" s="277"/>
      <c r="D217" s="277"/>
      <c r="E217" s="277"/>
    </row>
    <row r="218" spans="1:5" hidden="1" outlineLevel="1">
      <c r="A218" s="85"/>
      <c r="B218" s="85"/>
      <c r="C218" s="103"/>
      <c r="D218" s="85"/>
      <c r="E218" s="85"/>
    </row>
    <row r="219" spans="1:5" ht="47" hidden="1" outlineLevel="1" thickBot="1">
      <c r="A219" s="148" t="s">
        <v>166</v>
      </c>
      <c r="B219" s="149">
        <f>B11+B48+B30+B51+B15+B46+B44+B155+B98+B109</f>
        <v>79997146</v>
      </c>
      <c r="C219" s="150">
        <f>C11+C48+C30+C51+C15+C46+C44+C155+C98+C109</f>
        <v>57253609.299999997</v>
      </c>
      <c r="D219" s="151">
        <f>C219/B219</f>
        <v>0.71569564869226709</v>
      </c>
      <c r="E219" s="152">
        <f>B219-C219</f>
        <v>22743536.700000003</v>
      </c>
    </row>
    <row r="220" spans="1:5" collapsed="1"/>
  </sheetData>
  <autoFilter ref="A5:I155" xr:uid="{00000000-0009-0000-0000-000004000000}"/>
  <mergeCells count="13">
    <mergeCell ref="A217:E217"/>
    <mergeCell ref="A10:E10"/>
    <mergeCell ref="A2:E2"/>
    <mergeCell ref="A43:E43"/>
    <mergeCell ref="A50:E50"/>
    <mergeCell ref="A194:E194"/>
    <mergeCell ref="A154:E154"/>
    <mergeCell ref="A97:E97"/>
    <mergeCell ref="A170:E170"/>
    <mergeCell ref="A108:E108"/>
    <mergeCell ref="A144:E144"/>
    <mergeCell ref="A120:E120"/>
    <mergeCell ref="A132:E132"/>
  </mergeCells>
  <printOptions horizontalCentered="1"/>
  <pageMargins left="0.31496062992125984" right="0.31496062992125984" top="0.19685039370078741" bottom="0.19685039370078741" header="0.19685039370078741" footer="0.19685039370078741"/>
  <pageSetup paperSize="9" scale="93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F1:R12"/>
  <sheetViews>
    <sheetView workbookViewId="0">
      <selection activeCell="P4" sqref="P4:Q4"/>
    </sheetView>
  </sheetViews>
  <sheetFormatPr defaultRowHeight="14.5"/>
  <cols>
    <col min="6" max="6" width="36" customWidth="1"/>
    <col min="7" max="7" width="12.54296875" customWidth="1"/>
    <col min="8" max="8" width="12.81640625" customWidth="1"/>
    <col min="9" max="9" width="11" customWidth="1"/>
    <col min="10" max="10" width="12.1796875" customWidth="1"/>
    <col min="11" max="11" width="11.81640625" customWidth="1"/>
    <col min="12" max="12" width="11.1796875" customWidth="1"/>
    <col min="13" max="14" width="10.81640625" bestFit="1" customWidth="1"/>
    <col min="15" max="15" width="11.54296875" bestFit="1" customWidth="1"/>
    <col min="16" max="16" width="11.1796875" bestFit="1" customWidth="1"/>
    <col min="17" max="17" width="12.81640625" customWidth="1"/>
    <col min="18" max="18" width="12" customWidth="1"/>
  </cols>
  <sheetData>
    <row r="1" spans="6:18">
      <c r="F1" t="s">
        <v>204</v>
      </c>
      <c r="G1" s="142">
        <f>G3/$R$5</f>
        <v>4.6966039408983452E-2</v>
      </c>
      <c r="H1" s="137">
        <f>H3/$R$5</f>
        <v>5.8666934278959817E-2</v>
      </c>
      <c r="I1" s="137">
        <f t="shared" ref="I1:Q1" si="0">I3/$R$5</f>
        <v>7.4151593120567391E-2</v>
      </c>
      <c r="J1" s="137">
        <f t="shared" si="0"/>
        <v>0.10825794375886524</v>
      </c>
      <c r="K1" s="137">
        <f t="shared" si="0"/>
        <v>0.14132655510638298</v>
      </c>
      <c r="L1" s="137">
        <f t="shared" si="0"/>
        <v>0.15436548569739952</v>
      </c>
      <c r="M1" s="137">
        <f t="shared" si="0"/>
        <v>0.19356207191489366</v>
      </c>
      <c r="N1" s="137">
        <f t="shared" si="0"/>
        <v>0.21096744319148938</v>
      </c>
      <c r="O1" s="137">
        <f t="shared" si="0"/>
        <v>0.2401523431914894</v>
      </c>
      <c r="P1" s="137">
        <f t="shared" si="0"/>
        <v>0.36651646413711586</v>
      </c>
      <c r="Q1" s="137">
        <f t="shared" si="0"/>
        <v>0.47423075165484629</v>
      </c>
      <c r="R1" s="137">
        <f>R3/$R$5</f>
        <v>0</v>
      </c>
    </row>
    <row r="2" spans="6:18">
      <c r="F2" s="11"/>
      <c r="G2" s="11" t="s">
        <v>115</v>
      </c>
      <c r="H2" s="11" t="s">
        <v>116</v>
      </c>
      <c r="I2" s="11" t="s">
        <v>117</v>
      </c>
      <c r="J2" s="11" t="s">
        <v>118</v>
      </c>
      <c r="K2" s="11" t="s">
        <v>119</v>
      </c>
      <c r="L2" s="11" t="s">
        <v>120</v>
      </c>
      <c r="M2" s="11" t="s">
        <v>121</v>
      </c>
      <c r="N2" s="11" t="s">
        <v>122</v>
      </c>
      <c r="O2" s="11" t="s">
        <v>123</v>
      </c>
      <c r="P2" s="11" t="s">
        <v>124</v>
      </c>
      <c r="Q2" s="11" t="s">
        <v>125</v>
      </c>
      <c r="R2" s="11" t="s">
        <v>126</v>
      </c>
    </row>
    <row r="3" spans="6:18">
      <c r="F3" s="11" t="s">
        <v>197</v>
      </c>
      <c r="G3" s="12">
        <v>19866634.670000002</v>
      </c>
      <c r="H3" s="12">
        <v>24816113.200000003</v>
      </c>
      <c r="I3" s="12">
        <v>31366123.890000004</v>
      </c>
      <c r="J3" s="12">
        <v>45793110.210000001</v>
      </c>
      <c r="K3" s="12">
        <v>59781132.810000002</v>
      </c>
      <c r="L3" s="12">
        <v>65296600.450000003</v>
      </c>
      <c r="M3" s="12">
        <v>81876756.420000017</v>
      </c>
      <c r="N3" s="12">
        <v>89239228.470000014</v>
      </c>
      <c r="O3" s="12">
        <v>101584441.17000002</v>
      </c>
      <c r="P3" s="12">
        <v>155036464.33000001</v>
      </c>
      <c r="Q3" s="12">
        <v>200599607.94999999</v>
      </c>
      <c r="R3" s="12"/>
    </row>
    <row r="4" spans="6:18">
      <c r="F4" s="11" t="s">
        <v>139</v>
      </c>
      <c r="G4" s="12">
        <f>G3</f>
        <v>19866634.670000002</v>
      </c>
      <c r="H4" s="12">
        <f t="shared" ref="H4:O4" si="1">H3-G3</f>
        <v>4949478.5300000012</v>
      </c>
      <c r="I4" s="12">
        <f t="shared" si="1"/>
        <v>6550010.6900000013</v>
      </c>
      <c r="J4" s="12">
        <f t="shared" si="1"/>
        <v>14426986.319999997</v>
      </c>
      <c r="K4" s="12">
        <f t="shared" si="1"/>
        <v>13988022.600000001</v>
      </c>
      <c r="L4" s="12">
        <f t="shared" si="1"/>
        <v>5515467.6400000006</v>
      </c>
      <c r="M4" s="12">
        <f t="shared" si="1"/>
        <v>16580155.970000014</v>
      </c>
      <c r="N4" s="12">
        <f t="shared" si="1"/>
        <v>7362472.049999997</v>
      </c>
      <c r="O4" s="12">
        <f t="shared" si="1"/>
        <v>12345212.700000003</v>
      </c>
      <c r="P4" s="12">
        <f>P3-O3</f>
        <v>53452023.159999996</v>
      </c>
      <c r="Q4" s="12">
        <f>Q3-P3</f>
        <v>45563143.619999975</v>
      </c>
      <c r="R4" s="12"/>
    </row>
    <row r="5" spans="6:18">
      <c r="F5" s="11" t="s">
        <v>224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>
        <v>423000000</v>
      </c>
    </row>
    <row r="6" spans="6:18">
      <c r="R6" s="137"/>
    </row>
    <row r="7" spans="6:18">
      <c r="H7" s="9"/>
    </row>
    <row r="8" spans="6:18"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</row>
    <row r="9" spans="6:18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6:18"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6:18"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6:18"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1_ESfondi_14-20</vt:lpstr>
      <vt:lpstr>1_ESfondi_21-27</vt:lpstr>
      <vt:lpstr>2_EEZ_NOR</vt:lpstr>
      <vt:lpstr>Darba_ESfondi_nekartots_14-20</vt:lpstr>
      <vt:lpstr>Budžeta dinamika 21-27</vt:lpstr>
      <vt:lpstr>3_Budžeta_dinamika_21-27_G</vt:lpstr>
      <vt:lpstr>'2_EEZ_NOR'!Criteria</vt:lpstr>
      <vt:lpstr>'1_ESfondi_14-20'!Print_Area</vt:lpstr>
      <vt:lpstr>'1_ESfondi_21-27'!Print_Area</vt:lpstr>
      <vt:lpstr>'2_EEZ_NOR'!Print_Area</vt:lpstr>
      <vt:lpstr>'Darba_ESfondi_nekartots_14-20'!Print_Area</vt:lpstr>
      <vt:lpstr>'2_EEZ_NOR'!Print_Titles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es-dolbu</dc:creator>
  <cp:lastModifiedBy>Dainis Linužs</cp:lastModifiedBy>
  <cp:lastPrinted>2022-09-14T08:27:05Z</cp:lastPrinted>
  <dcterms:created xsi:type="dcterms:W3CDTF">2009-07-09T05:56:57Z</dcterms:created>
  <dcterms:modified xsi:type="dcterms:W3CDTF">2024-12-13T07:55:19Z</dcterms:modified>
</cp:coreProperties>
</file>