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8_{D4CC72F1-229C-4AD2-86AB-2AD853D29A0F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Pasākumi_kārtas!$A$4:$R$89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 s="1"/>
  <c r="J5" i="1"/>
  <c r="K5" i="1" s="1"/>
  <c r="M5" i="1" s="1"/>
  <c r="H6" i="1"/>
  <c r="K6" i="1"/>
  <c r="L6" i="1"/>
  <c r="H7" i="1"/>
  <c r="G7" i="1" s="1"/>
  <c r="K7" i="1"/>
  <c r="L7" i="1"/>
  <c r="H8" i="1"/>
  <c r="G8" i="1" s="1"/>
  <c r="J8" i="1"/>
  <c r="K8" i="1" s="1"/>
  <c r="H9" i="1"/>
  <c r="J9" i="1"/>
  <c r="K9" i="1" s="1"/>
  <c r="H10" i="1"/>
  <c r="J10" i="1"/>
  <c r="K10" i="1" s="1"/>
  <c r="H11" i="1"/>
  <c r="G11" i="1" s="1"/>
  <c r="K11" i="1"/>
  <c r="L11" i="1"/>
  <c r="H12" i="1"/>
  <c r="G12" i="1" s="1"/>
  <c r="K12" i="1"/>
  <c r="L12" i="1"/>
  <c r="H13" i="1"/>
  <c r="M13" i="1" s="1"/>
  <c r="K13" i="1"/>
  <c r="L13" i="1"/>
  <c r="H14" i="1"/>
  <c r="G14" i="1" s="1"/>
  <c r="J14" i="1"/>
  <c r="K14" i="1" s="1"/>
  <c r="H15" i="1"/>
  <c r="J15" i="1"/>
  <c r="K15" i="1" s="1"/>
  <c r="H16" i="1"/>
  <c r="G16" i="1" s="1"/>
  <c r="J16" i="1"/>
  <c r="K16" i="1" s="1"/>
  <c r="H17" i="1"/>
  <c r="G17" i="1" s="1"/>
  <c r="K17" i="1"/>
  <c r="L17" i="1"/>
  <c r="H18" i="1"/>
  <c r="J18" i="1"/>
  <c r="K18" i="1" s="1"/>
  <c r="H19" i="1"/>
  <c r="K19" i="1"/>
  <c r="L19" i="1"/>
  <c r="H20" i="1"/>
  <c r="M20" i="1" s="1"/>
  <c r="L20" i="1"/>
  <c r="H21" i="1"/>
  <c r="M21" i="1" s="1"/>
  <c r="K21" i="1"/>
  <c r="L21" i="1"/>
  <c r="H22" i="1"/>
  <c r="J22" i="1"/>
  <c r="K22" i="1" s="1"/>
  <c r="H23" i="1"/>
  <c r="G23" i="1" s="1"/>
  <c r="J23" i="1"/>
  <c r="K23" i="1" s="1"/>
  <c r="L23" i="1"/>
  <c r="H24" i="1"/>
  <c r="G24" i="1" s="1"/>
  <c r="L24" i="1"/>
  <c r="M6" i="1" l="1"/>
  <c r="M23" i="1"/>
  <c r="M14" i="1"/>
  <c r="G20" i="1"/>
  <c r="M24" i="1"/>
  <c r="L10" i="1"/>
  <c r="M19" i="1"/>
  <c r="L18" i="1"/>
  <c r="M18" i="1"/>
  <c r="M22" i="1"/>
  <c r="M9" i="1"/>
  <c r="M17" i="1"/>
  <c r="L15" i="1"/>
  <c r="L8" i="1"/>
  <c r="G18" i="1"/>
  <c r="M8" i="1"/>
  <c r="G21" i="1"/>
  <c r="M15" i="1"/>
  <c r="L22" i="1"/>
  <c r="G15" i="1"/>
  <c r="M7" i="1"/>
  <c r="L14" i="1"/>
  <c r="M12" i="1"/>
  <c r="M10" i="1"/>
  <c r="M16" i="1"/>
  <c r="G19" i="1"/>
  <c r="M11" i="1"/>
  <c r="G9" i="1"/>
  <c r="G6" i="1"/>
  <c r="G22" i="1"/>
  <c r="G13" i="1"/>
  <c r="G10" i="1"/>
  <c r="L5" i="1"/>
  <c r="L9" i="1"/>
  <c r="L16" i="1"/>
  <c r="F25" i="1" l="1"/>
  <c r="G25" i="1" l="1"/>
  <c r="H25" i="1"/>
  <c r="J25" i="1"/>
  <c r="L25" i="1" l="1"/>
  <c r="M25" i="1"/>
  <c r="K25" i="1"/>
</calcChain>
</file>

<file path=xl/sharedStrings.xml><?xml version="1.0" encoding="utf-8"?>
<sst xmlns="http://schemas.openxmlformats.org/spreadsheetml/2006/main" count="207" uniqueCount="96">
  <si>
    <t>Fonds</t>
  </si>
  <si>
    <t>ERAF</t>
  </si>
  <si>
    <t>Kārtas Nr.</t>
  </si>
  <si>
    <t>Atbildīgā iestāde</t>
  </si>
  <si>
    <t>SAM nosaukums</t>
  </si>
  <si>
    <t>Finansējuma saņēmēji/ Finansējuma saņēmēju veidi</t>
  </si>
  <si>
    <t>IPIA</t>
  </si>
  <si>
    <t>N/A</t>
  </si>
  <si>
    <t>APIA</t>
  </si>
  <si>
    <t>Pašvaldība, pašvaldības iestāde, valsts akciju sabiedrība vai valsts kapitālsabiedrība</t>
  </si>
  <si>
    <t>IZM</t>
  </si>
  <si>
    <t>Komersanti</t>
  </si>
  <si>
    <t>VARAM</t>
  </si>
  <si>
    <t>Pašvaldību ēku energoefektivitātes paaugstināšana</t>
  </si>
  <si>
    <t>Pašvaldību pielāgošanās klimata pārmaiņām</t>
  </si>
  <si>
    <t>Pašvaldības, to iestādes un pašvaldību kapitālsabiedrības</t>
  </si>
  <si>
    <t>Nacionālas nozīmes plūdu un krasta erozijas pasākumi</t>
  </si>
  <si>
    <t>IeM</t>
  </si>
  <si>
    <t>Ūdenssaimniecības sabiedrisko pakalpojumu sniedzēji</t>
  </si>
  <si>
    <t>Valsts ugunsdzēsības un glābšanas dienests</t>
  </si>
  <si>
    <t>KF</t>
  </si>
  <si>
    <t>EM</t>
  </si>
  <si>
    <t>Energoefektivitātes paaugstināšana dzīvojamās ēkās, t.sk. attīstot ESKO tirgu (daudzīvokļu, privātās un neliela dzīvokļu skaita ēku kompleksos)</t>
  </si>
  <si>
    <t>Altum</t>
  </si>
  <si>
    <t>AER izmantošana un energoefektivitātes paaugstināšana rūpniecībā un komersantos</t>
  </si>
  <si>
    <t>AER izmantošana un energoefektivitātes paaugstināšana lokālajā un individuālajā siltumapgādē un aukstumapgādē</t>
  </si>
  <si>
    <t>Privātpersonas, komersanti, pašvaldību kapitālsabiedrības</t>
  </si>
  <si>
    <t>Energoefektivitātes paaugstināšana valsts ēkās</t>
  </si>
  <si>
    <t>Valsts ēku pārvaldītāji un lietotāji</t>
  </si>
  <si>
    <t>CFLA</t>
  </si>
  <si>
    <t>_</t>
  </si>
  <si>
    <t>Jebkura banka, kas vēlas noslēgt sadarbības līgumu ar Altum</t>
  </si>
  <si>
    <t>Altum
Gala labuma guvēji: komersanti</t>
  </si>
  <si>
    <t>Pasākuma nosaukums</t>
  </si>
  <si>
    <t>Pasākuma Nr.</t>
  </si>
  <si>
    <t>2.1.1.1.</t>
  </si>
  <si>
    <t>2.1.1.2.</t>
  </si>
  <si>
    <t>2.1.1.3.</t>
  </si>
  <si>
    <t>2.1.1.4.</t>
  </si>
  <si>
    <t>2.1.1.5.</t>
  </si>
  <si>
    <t>2.1.1.6.</t>
  </si>
  <si>
    <t>2.1.3.1.</t>
  </si>
  <si>
    <t>2.1.3.2.</t>
  </si>
  <si>
    <t>2.1.3.3.</t>
  </si>
  <si>
    <t>VAS "Valsts nekustamie īpašumi"</t>
  </si>
  <si>
    <t>Indikatīvie sadarbības partneri</t>
  </si>
  <si>
    <t>2.1.1.7.</t>
  </si>
  <si>
    <t>2.1.1.8.</t>
  </si>
  <si>
    <t>Valsts kanceleja</t>
  </si>
  <si>
    <t>Energoefektivitāti veicinoši pasākumi kultūras infrastruktūrā</t>
  </si>
  <si>
    <t>Pašvaldības, to iestādes, pašvaldību kapitālsabiedrības, publiski privātās kapitālsabiedrības</t>
  </si>
  <si>
    <t>Pašvaldības, to iestādes un komersanti (pašvaldību kapitālsabiedrības)</t>
  </si>
  <si>
    <t>“Energoefektivitātes veicināšana un siltumnīcefekta gāzu emisiju samazināšana”</t>
  </si>
  <si>
    <t>“Veicināt pielāgošanos klimata pārmaiņām, risku novēršanu un noturību pret katastrofām”</t>
  </si>
  <si>
    <t>Altum finanšu instrumenti</t>
  </si>
  <si>
    <t>Atlases veids (IPIA / APIA/ Altum finanšu instrumenti)</t>
  </si>
  <si>
    <t>Uzsaukums par elastības finansējuma apjomu 2026.g.</t>
  </si>
  <si>
    <t>Valsts akciju sabiedrība vai valsts kapitālsabiedrība</t>
  </si>
  <si>
    <t>“Atjaunojamo energoresursu enerģijas veicināšana - biometāns”</t>
  </si>
  <si>
    <t>Katastrofu risku mazināšanas pasākumi</t>
  </si>
  <si>
    <t>ES kohēzijas politikas programmas Latvijai 2021. - 2027.gadam papildinājums</t>
  </si>
  <si>
    <t>Klimata neitrāli risinājumi profesionālās izglītības iestāžu un koledžu izglītības programmās, vidē un infrastruktūrā</t>
  </si>
  <si>
    <t>Elastības finansējuma % atkarībā no fonda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</si>
  <si>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</si>
  <si>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</si>
  <si>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</si>
  <si>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</si>
  <si>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subtotal</t>
  </si>
  <si>
    <t xml:space="preserve">NACIONĀLAIS līdzfinansējums </t>
  </si>
  <si>
    <t xml:space="preserve">ES FONDU Elastības finansējums </t>
  </si>
  <si>
    <t>KEM</t>
  </si>
  <si>
    <t>2024 IV</t>
  </si>
  <si>
    <t>2024 II</t>
  </si>
  <si>
    <t>2025 I</t>
  </si>
  <si>
    <t>2025 III</t>
  </si>
  <si>
    <t xml:space="preserve">Iekšlietu ministrijas Informācijas centrs </t>
  </si>
  <si>
    <t xml:space="preserve"> Valsts ugunsdzēsības un glābšanas dienests</t>
  </si>
  <si>
    <t>Jēkabpils novada pašvaldība</t>
  </si>
  <si>
    <t>Nodrošinājuma valsts aģentūra un Valsts ugunsdzēsības un glābšanas dienests</t>
  </si>
  <si>
    <t>Valsts ugunsdzēsības un glābšanas dienests un Nodrošinājuma valsts aģentūra</t>
  </si>
  <si>
    <t>2.1.2.0.</t>
  </si>
  <si>
    <t>Valsts izglītības attīstības aģentūra (VIAA) plānota kā finansējuma saņēmējs</t>
  </si>
  <si>
    <t>PII, koledžas plānoti kā sadarbības partneri un labuma guvēji</t>
  </si>
  <si>
    <t>Altum
Gala labuma guvēji: dzīvojamo ēku īpašnieki (gan fiziskas, gan juridiskas personas)</t>
  </si>
  <si>
    <t xml:space="preserve">Pasvaldības iestādes un kapitālsabiedrības, valsts tiešās pārvaldes iestādes un kapitālsabiedrības,  sabiedrisko ūdenssaimniecības pakalpojumu sniedzēji </t>
  </si>
  <si>
    <t xml:space="preserve">Pasvaldības iestādes un kapitālsabiedrības, valsts tiešās pārvaldes iestādes un kapitālsabiedrības, sabiedrisko ūdenssaimniecības pakalpojumu sniedzēji </t>
  </si>
  <si>
    <t>N/A, jo FI</t>
  </si>
  <si>
    <t xml:space="preserve">Uzsaukums par elastības finansējuma apjomu 2026.g. </t>
  </si>
  <si>
    <t>Posmotie projekti</t>
  </si>
  <si>
    <t xml:space="preserve">Zinātniskās infrastruktūras energoefektivitātes pasākumi  </t>
  </si>
  <si>
    <r>
      <t>ES fondu finansējums</t>
    </r>
    <r>
      <rPr>
        <b/>
        <u/>
        <sz val="7"/>
        <rFont val="Aptos Light"/>
        <family val="2"/>
      </rPr>
      <t xml:space="preserve"> bez elastības finansējuma</t>
    </r>
  </si>
  <si>
    <r>
      <t xml:space="preserve">Nacionālais līdzfinansējums </t>
    </r>
    <r>
      <rPr>
        <b/>
        <u/>
        <sz val="7"/>
        <rFont val="Aptos Light"/>
        <family val="2"/>
      </rPr>
      <t>bez elastības finansējuma</t>
    </r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</si>
  <si>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</si>
  <si>
    <t>Dati uz 06.08.2024</t>
  </si>
  <si>
    <r>
      <t xml:space="preserve">Plānotais atlases uzsākšanas laiks </t>
    </r>
    <r>
      <rPr>
        <sz val="7"/>
        <color theme="1"/>
        <rFont val="Aptos Light"/>
        <family val="2"/>
      </rPr>
      <t xml:space="preserve">(gads un ceturksnis)/ </t>
    </r>
    <r>
      <rPr>
        <b/>
        <sz val="7"/>
        <color theme="1"/>
        <rFont val="Aptos Light"/>
        <family val="2"/>
      </rPr>
      <t xml:space="preserve">Faktiskais atlases datums </t>
    </r>
  </si>
  <si>
    <t>Atlase noslēgusies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</si>
</sst>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8"/>
      <name val="Aptos Light"/>
      <family val="2"/>
    </font>
    <font>
      <sz val="8"/>
      <color theme="1"/>
      <name val="Aptos Light"/>
      <family val="2"/>
    </font>
    <font>
      <sz val="8"/>
      <name val="Aptos Light"/>
      <family val="2"/>
    </font>
    <font>
      <b/>
      <sz val="8"/>
      <color theme="1"/>
      <name val="Aptos Light"/>
      <family val="2"/>
    </font>
    <font>
      <sz val="10"/>
      <color theme="1"/>
      <name val="Aptos Light"/>
      <family val="2"/>
    </font>
    <font>
      <sz val="8"/>
      <color rgb="FFFF0000"/>
      <name val="Aptos Light"/>
      <family val="2"/>
    </font>
    <font>
      <b/>
      <sz val="6"/>
      <color rgb="FF7030A0"/>
      <name val="Aptos Light"/>
      <family val="2"/>
    </font>
    <font>
      <b/>
      <sz val="6"/>
      <color theme="1"/>
      <name val="Aptos Light"/>
      <family val="2"/>
    </font>
    <font>
      <sz val="9"/>
      <color theme="1"/>
      <name val="Aptos Light"/>
      <family val="2"/>
    </font>
    <font>
      <b/>
      <sz val="9"/>
      <color theme="1"/>
      <name val="Aptos Light"/>
      <family val="2"/>
    </font>
    <font>
      <b/>
      <sz val="7"/>
      <color theme="1"/>
      <name val="Aptos Light"/>
      <family val="2"/>
    </font>
    <font>
      <b/>
      <sz val="7"/>
      <name val="Aptos Light"/>
      <family val="2"/>
    </font>
    <font>
      <b/>
      <u/>
      <sz val="7"/>
      <name val="Aptos Light"/>
      <family val="2"/>
    </font>
    <font>
      <sz val="7"/>
      <color theme="1"/>
      <name val="Aptos Light"/>
      <family val="2"/>
    </font>
    <font>
      <sz val="8"/>
      <color theme="0" tint="-0.499984740745262"/>
      <name val="Aptos Light"/>
      <family val="2"/>
    </font>
    <font>
      <b/>
      <sz val="8"/>
      <color theme="0" tint="-0.499984740745262"/>
      <name val="Aptos Light"/>
      <family val="2"/>
    </font>
    <font>
      <sz val="8"/>
      <color rgb="FF0070C0"/>
      <name val="Aptos Light"/>
      <family val="2"/>
    </font>
    <font>
      <sz val="11"/>
      <color theme="1"/>
      <name val="Aptos Light"/>
      <family val="2"/>
    </font>
    <font>
      <sz val="9"/>
      <color rgb="FFFF0000"/>
      <name val="Aptos Light"/>
      <family val="2"/>
    </font>
    <font>
      <sz val="9"/>
      <name val="Aptos Light"/>
      <family val="2"/>
    </font>
    <font>
      <b/>
      <sz val="9"/>
      <name val="Aptos Light"/>
      <family val="2"/>
    </font>
    <font>
      <sz val="7"/>
      <name val="Calibri"/>
      <family val="2"/>
      <charset val="186"/>
      <scheme val="minor"/>
    </font>
    <font>
      <b/>
      <sz val="8"/>
      <color rgb="FF9D2235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2" fillId="0" borderId="0" xfId="0" applyFont="1"/>
    <xf numFmtId="3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14" fontId="8" fillId="3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0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top"/>
    </xf>
    <xf numFmtId="3" fontId="9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9" fillId="0" borderId="0" xfId="0" applyNumberFormat="1" applyFont="1" applyAlignment="1">
      <alignment horizontal="center" vertical="center"/>
    </xf>
    <xf numFmtId="165" fontId="9" fillId="0" borderId="0" xfId="2411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left" vertical="top"/>
    </xf>
    <xf numFmtId="3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left" vertical="top"/>
    </xf>
    <xf numFmtId="0" fontId="22" fillId="0" borderId="0" xfId="0" applyFont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3" fontId="26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 vertical="top"/>
    </xf>
    <xf numFmtId="10" fontId="17" fillId="0" borderId="0" xfId="0" applyNumberFormat="1" applyFont="1" applyAlignment="1">
      <alignment horizontal="center"/>
    </xf>
    <xf numFmtId="0" fontId="30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3" fontId="11" fillId="3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9D2235"/>
      <color rgb="FFF79BD4"/>
      <color rgb="FF62C5E0"/>
      <color rgb="FF840B55"/>
      <color rgb="FFF21645"/>
      <color rgb="FF1F2A44"/>
      <color rgb="FF8699C8"/>
      <color rgb="FFE68A97"/>
      <color rgb="FF5E528C"/>
      <color rgb="FF948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9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R41" sqref="R41"/>
    </sheetView>
  </sheetViews>
  <sheetFormatPr defaultColWidth="9.42578125" defaultRowHeight="15" outlineLevelCol="1" x14ac:dyDescent="0.2"/>
  <cols>
    <col min="1" max="1" width="18.5703125" style="15" hidden="1" customWidth="1" outlineLevel="1"/>
    <col min="2" max="2" width="6.42578125" style="63" customWidth="1" collapsed="1"/>
    <col min="3" max="3" width="28.42578125" style="60" customWidth="1"/>
    <col min="4" max="4" width="6.5703125" style="62" customWidth="1"/>
    <col min="5" max="5" width="8.42578125" style="60" customWidth="1"/>
    <col min="6" max="6" width="12.42578125" style="62" customWidth="1"/>
    <col min="7" max="7" width="12.5703125" style="62" customWidth="1"/>
    <col min="8" max="8" width="11.42578125" style="62" customWidth="1"/>
    <col min="9" max="9" width="15.5703125" style="62" hidden="1" customWidth="1" outlineLevel="1"/>
    <col min="10" max="10" width="12.42578125" style="62" customWidth="1" collapsed="1"/>
    <col min="11" max="11" width="12.42578125" style="62" customWidth="1"/>
    <col min="12" max="13" width="12.42578125" style="66" customWidth="1"/>
    <col min="14" max="14" width="7" style="67" customWidth="1"/>
    <col min="15" max="16" width="13.42578125" style="60" customWidth="1"/>
    <col min="17" max="17" width="9.42578125" style="67" customWidth="1"/>
    <col min="18" max="18" width="18.28515625" style="60" customWidth="1"/>
    <col min="19" max="16384" width="9.42578125" style="15"/>
  </cols>
  <sheetData>
    <row r="1" spans="1:18" s="9" customFormat="1" ht="17.25" customHeight="1" x14ac:dyDescent="0.25">
      <c r="B1" s="1" t="s">
        <v>60</v>
      </c>
      <c r="C1" s="3"/>
      <c r="D1" s="2"/>
      <c r="E1" s="5"/>
      <c r="F1" s="6"/>
      <c r="G1" s="6"/>
      <c r="H1" s="6"/>
      <c r="I1" s="6"/>
      <c r="J1" s="6"/>
      <c r="K1" s="2"/>
      <c r="L1" s="7"/>
      <c r="M1" s="7"/>
      <c r="N1" s="8"/>
      <c r="O1" s="3"/>
      <c r="P1" s="3"/>
      <c r="Q1" s="8"/>
      <c r="R1" s="72"/>
    </row>
    <row r="2" spans="1:18" ht="10.5" customHeight="1" x14ac:dyDescent="0.2">
      <c r="B2" s="71" t="s">
        <v>93</v>
      </c>
      <c r="C2" s="3"/>
      <c r="D2" s="2"/>
      <c r="E2" s="5"/>
      <c r="F2" s="10"/>
      <c r="G2" s="11"/>
      <c r="H2" s="12"/>
      <c r="I2" s="11"/>
      <c r="J2" s="10"/>
      <c r="K2" s="12"/>
      <c r="L2" s="12"/>
      <c r="M2" s="12"/>
      <c r="N2" s="13"/>
      <c r="O2" s="14"/>
      <c r="P2" s="14"/>
      <c r="Q2" s="13"/>
    </row>
    <row r="3" spans="1:18" ht="23.25" customHeight="1" x14ac:dyDescent="0.2">
      <c r="A3" s="4"/>
      <c r="B3" s="2"/>
      <c r="C3" s="5"/>
      <c r="D3" s="2"/>
      <c r="E3" s="5"/>
      <c r="F3" s="74" t="s">
        <v>63</v>
      </c>
      <c r="G3" s="74"/>
      <c r="H3" s="74"/>
      <c r="I3" s="74" t="s">
        <v>65</v>
      </c>
      <c r="J3" s="74"/>
      <c r="K3" s="74"/>
      <c r="L3" s="74"/>
      <c r="M3" s="74"/>
      <c r="N3" s="8"/>
      <c r="O3" s="3"/>
      <c r="P3" s="3"/>
      <c r="Q3" s="8"/>
      <c r="R3" s="16"/>
    </row>
    <row r="4" spans="1:18" s="19" customFormat="1" ht="54.75" customHeight="1" x14ac:dyDescent="0.25">
      <c r="A4" s="18" t="s">
        <v>4</v>
      </c>
      <c r="B4" s="17" t="s">
        <v>34</v>
      </c>
      <c r="C4" s="17" t="s">
        <v>33</v>
      </c>
      <c r="D4" s="17" t="s">
        <v>2</v>
      </c>
      <c r="E4" s="18" t="s">
        <v>0</v>
      </c>
      <c r="F4" s="18" t="s">
        <v>92</v>
      </c>
      <c r="G4" s="18" t="s">
        <v>66</v>
      </c>
      <c r="H4" s="18" t="s">
        <v>68</v>
      </c>
      <c r="I4" s="18" t="s">
        <v>62</v>
      </c>
      <c r="J4" s="18" t="s">
        <v>69</v>
      </c>
      <c r="K4" s="18" t="s">
        <v>64</v>
      </c>
      <c r="L4" s="18" t="s">
        <v>90</v>
      </c>
      <c r="M4" s="18" t="s">
        <v>91</v>
      </c>
      <c r="N4" s="17" t="s">
        <v>3</v>
      </c>
      <c r="O4" s="17" t="s">
        <v>5</v>
      </c>
      <c r="P4" s="17" t="s">
        <v>45</v>
      </c>
      <c r="Q4" s="17" t="s">
        <v>55</v>
      </c>
      <c r="R4" s="17" t="s">
        <v>94</v>
      </c>
    </row>
    <row r="5" spans="1:18" s="28" customFormat="1" ht="12" customHeight="1" x14ac:dyDescent="0.25">
      <c r="A5" s="21" t="s">
        <v>52</v>
      </c>
      <c r="B5" s="20" t="s">
        <v>35</v>
      </c>
      <c r="C5" s="21" t="s">
        <v>22</v>
      </c>
      <c r="D5" s="22" t="s">
        <v>30</v>
      </c>
      <c r="E5" s="22" t="s">
        <v>1</v>
      </c>
      <c r="F5" s="23">
        <v>147235431</v>
      </c>
      <c r="G5" s="23">
        <f t="shared" ref="G5:G24" si="0">F5+H5</f>
        <v>173218155</v>
      </c>
      <c r="H5" s="23">
        <f t="shared" ref="H5:H20" si="1">ROUNDUP((F5/0.85)*0.15,0)</f>
        <v>25982724</v>
      </c>
      <c r="I5" s="24">
        <v>0.15772531601354717</v>
      </c>
      <c r="J5" s="23">
        <f>ROUND((F5+F6)*I5,0)-4534</f>
        <v>29007341</v>
      </c>
      <c r="K5" s="23">
        <f>ROUNDUP((J5/0.85)*0.15,0)</f>
        <v>5118943</v>
      </c>
      <c r="L5" s="23">
        <f t="shared" ref="L5:L20" si="2">F5-J5</f>
        <v>118228090</v>
      </c>
      <c r="M5" s="23">
        <f t="shared" ref="M5:M20" si="3">H5-K5</f>
        <v>20863781</v>
      </c>
      <c r="N5" s="30" t="s">
        <v>21</v>
      </c>
      <c r="O5" s="22" t="s">
        <v>83</v>
      </c>
      <c r="P5" s="22" t="s">
        <v>31</v>
      </c>
      <c r="Q5" s="29" t="s">
        <v>54</v>
      </c>
      <c r="R5" s="22" t="s">
        <v>86</v>
      </c>
    </row>
    <row r="6" spans="1:18" s="28" customFormat="1" ht="12" customHeight="1" x14ac:dyDescent="0.25">
      <c r="A6" s="21" t="s">
        <v>52</v>
      </c>
      <c r="B6" s="20" t="s">
        <v>36</v>
      </c>
      <c r="C6" s="21" t="s">
        <v>24</v>
      </c>
      <c r="D6" s="22" t="s">
        <v>30</v>
      </c>
      <c r="E6" s="22" t="s">
        <v>1</v>
      </c>
      <c r="F6" s="23">
        <v>36703812</v>
      </c>
      <c r="G6" s="23">
        <f t="shared" si="0"/>
        <v>43180956</v>
      </c>
      <c r="H6" s="23">
        <f t="shared" si="1"/>
        <v>6477144</v>
      </c>
      <c r="I6" s="24">
        <v>0.15772531601354717</v>
      </c>
      <c r="J6" s="23">
        <v>0</v>
      </c>
      <c r="K6" s="23">
        <f>ROUNDDOWN((J6/0.85)*0.15,0)</f>
        <v>0</v>
      </c>
      <c r="L6" s="23">
        <f t="shared" si="2"/>
        <v>36703812</v>
      </c>
      <c r="M6" s="23">
        <f t="shared" si="3"/>
        <v>6477144</v>
      </c>
      <c r="N6" s="30" t="s">
        <v>21</v>
      </c>
      <c r="O6" s="22" t="s">
        <v>32</v>
      </c>
      <c r="P6" s="22" t="s">
        <v>31</v>
      </c>
      <c r="Q6" s="29" t="s">
        <v>54</v>
      </c>
      <c r="R6" s="22" t="s">
        <v>86</v>
      </c>
    </row>
    <row r="7" spans="1:18" s="28" customFormat="1" ht="12" customHeight="1" x14ac:dyDescent="0.25">
      <c r="A7" s="21" t="s">
        <v>52</v>
      </c>
      <c r="B7" s="20" t="s">
        <v>37</v>
      </c>
      <c r="C7" s="21" t="s">
        <v>25</v>
      </c>
      <c r="D7" s="22">
        <v>1</v>
      </c>
      <c r="E7" s="22" t="s">
        <v>1</v>
      </c>
      <c r="F7" s="23">
        <v>271188</v>
      </c>
      <c r="G7" s="23">
        <f t="shared" si="0"/>
        <v>319045</v>
      </c>
      <c r="H7" s="23">
        <f t="shared" si="1"/>
        <v>47857</v>
      </c>
      <c r="I7" s="24">
        <v>0.15772531601354717</v>
      </c>
      <c r="J7" s="23">
        <v>0</v>
      </c>
      <c r="K7" s="23">
        <f>ROUND((J7/0.85)*0.15,0)</f>
        <v>0</v>
      </c>
      <c r="L7" s="23">
        <f t="shared" si="2"/>
        <v>271188</v>
      </c>
      <c r="M7" s="23">
        <f t="shared" si="3"/>
        <v>47857</v>
      </c>
      <c r="N7" s="30" t="s">
        <v>21</v>
      </c>
      <c r="O7" s="22" t="s">
        <v>26</v>
      </c>
      <c r="P7" s="20" t="s">
        <v>23</v>
      </c>
      <c r="Q7" s="25" t="s">
        <v>8</v>
      </c>
      <c r="R7" s="26" t="s">
        <v>88</v>
      </c>
    </row>
    <row r="8" spans="1:18" s="28" customFormat="1" ht="12" customHeight="1" x14ac:dyDescent="0.25">
      <c r="A8" s="21" t="s">
        <v>52</v>
      </c>
      <c r="B8" s="20" t="s">
        <v>37</v>
      </c>
      <c r="C8" s="21" t="s">
        <v>25</v>
      </c>
      <c r="D8" s="22">
        <v>2</v>
      </c>
      <c r="E8" s="22" t="s">
        <v>1</v>
      </c>
      <c r="F8" s="23">
        <v>47440102</v>
      </c>
      <c r="G8" s="23">
        <f t="shared" si="0"/>
        <v>55811885</v>
      </c>
      <c r="H8" s="23">
        <f t="shared" si="1"/>
        <v>8371783</v>
      </c>
      <c r="I8" s="24">
        <v>0.15772531601354717</v>
      </c>
      <c r="J8" s="23">
        <f>ROUND(I8*F8,0)-113422+47308</f>
        <v>7416391</v>
      </c>
      <c r="K8" s="23">
        <f>ROUNDDOWN((J8/0.85)*0.15,0)</f>
        <v>1308774</v>
      </c>
      <c r="L8" s="23">
        <f t="shared" si="2"/>
        <v>40023711</v>
      </c>
      <c r="M8" s="23">
        <f t="shared" si="3"/>
        <v>7063009</v>
      </c>
      <c r="N8" s="30" t="s">
        <v>70</v>
      </c>
      <c r="O8" s="22" t="s">
        <v>32</v>
      </c>
      <c r="P8" s="22" t="s">
        <v>31</v>
      </c>
      <c r="Q8" s="29" t="s">
        <v>54</v>
      </c>
      <c r="R8" s="22" t="s">
        <v>71</v>
      </c>
    </row>
    <row r="9" spans="1:18" s="28" customFormat="1" ht="12" customHeight="1" x14ac:dyDescent="0.25">
      <c r="A9" s="21" t="s">
        <v>52</v>
      </c>
      <c r="B9" s="20" t="s">
        <v>38</v>
      </c>
      <c r="C9" s="21" t="s">
        <v>27</v>
      </c>
      <c r="D9" s="22" t="s">
        <v>30</v>
      </c>
      <c r="E9" s="22" t="s">
        <v>1</v>
      </c>
      <c r="F9" s="23">
        <v>86441736</v>
      </c>
      <c r="G9" s="23">
        <f t="shared" si="0"/>
        <v>101696160</v>
      </c>
      <c r="H9" s="23">
        <f t="shared" si="1"/>
        <v>15254424</v>
      </c>
      <c r="I9" s="24">
        <v>0.15772531601354717</v>
      </c>
      <c r="J9" s="23">
        <f>ROUND(F9*I9,0)</f>
        <v>13634050</v>
      </c>
      <c r="K9" s="23">
        <f>ROUNDDOWN((J9/0.85)*0.15,0)</f>
        <v>2406008</v>
      </c>
      <c r="L9" s="23">
        <f t="shared" si="2"/>
        <v>72807686</v>
      </c>
      <c r="M9" s="23">
        <f t="shared" si="3"/>
        <v>12848416</v>
      </c>
      <c r="N9" s="30" t="s">
        <v>21</v>
      </c>
      <c r="O9" s="22" t="s">
        <v>28</v>
      </c>
      <c r="P9" s="20" t="s">
        <v>29</v>
      </c>
      <c r="Q9" s="25" t="s">
        <v>6</v>
      </c>
      <c r="R9" s="20" t="s">
        <v>71</v>
      </c>
    </row>
    <row r="10" spans="1:18" s="28" customFormat="1" ht="12" customHeight="1" x14ac:dyDescent="0.25">
      <c r="A10" s="21" t="s">
        <v>52</v>
      </c>
      <c r="B10" s="22" t="s">
        <v>39</v>
      </c>
      <c r="C10" s="21" t="s">
        <v>61</v>
      </c>
      <c r="D10" s="22" t="s">
        <v>30</v>
      </c>
      <c r="E10" s="22" t="s">
        <v>1</v>
      </c>
      <c r="F10" s="23">
        <v>16269000</v>
      </c>
      <c r="G10" s="23">
        <f t="shared" si="0"/>
        <v>19140000</v>
      </c>
      <c r="H10" s="23">
        <f t="shared" si="1"/>
        <v>2871000</v>
      </c>
      <c r="I10" s="24">
        <v>0.15772531601354717</v>
      </c>
      <c r="J10" s="23">
        <f>ROUND(F10*I10,0)</f>
        <v>2566033</v>
      </c>
      <c r="K10" s="23">
        <f>ROUND((J10/0.85)*0.15,0)</f>
        <v>452829</v>
      </c>
      <c r="L10" s="23">
        <f t="shared" si="2"/>
        <v>13702967</v>
      </c>
      <c r="M10" s="23">
        <f t="shared" si="3"/>
        <v>2418171</v>
      </c>
      <c r="N10" s="29" t="s">
        <v>10</v>
      </c>
      <c r="O10" s="22" t="s">
        <v>81</v>
      </c>
      <c r="P10" s="31" t="s">
        <v>82</v>
      </c>
      <c r="Q10" s="29" t="s">
        <v>6</v>
      </c>
      <c r="R10" s="20" t="s">
        <v>72</v>
      </c>
    </row>
    <row r="11" spans="1:18" s="28" customFormat="1" ht="12" customHeight="1" x14ac:dyDescent="0.25">
      <c r="A11" s="21" t="s">
        <v>52</v>
      </c>
      <c r="B11" s="20" t="s">
        <v>40</v>
      </c>
      <c r="C11" s="21" t="s">
        <v>13</v>
      </c>
      <c r="D11" s="22">
        <v>1</v>
      </c>
      <c r="E11" s="22" t="s">
        <v>1</v>
      </c>
      <c r="F11" s="23">
        <v>3093705</v>
      </c>
      <c r="G11" s="23">
        <f t="shared" si="0"/>
        <v>3639653</v>
      </c>
      <c r="H11" s="23">
        <f t="shared" si="1"/>
        <v>545948</v>
      </c>
      <c r="I11" s="24">
        <v>0.15772531601354717</v>
      </c>
      <c r="J11" s="23">
        <v>0</v>
      </c>
      <c r="K11" s="23">
        <f>ROUND((J11/0.85)*0.15,0)</f>
        <v>0</v>
      </c>
      <c r="L11" s="23">
        <f t="shared" si="2"/>
        <v>3093705</v>
      </c>
      <c r="M11" s="23">
        <f t="shared" si="3"/>
        <v>545948</v>
      </c>
      <c r="N11" s="30" t="s">
        <v>12</v>
      </c>
      <c r="O11" s="22" t="s">
        <v>50</v>
      </c>
      <c r="P11" s="22" t="s">
        <v>7</v>
      </c>
      <c r="Q11" s="29" t="s">
        <v>6</v>
      </c>
      <c r="R11" s="22" t="s">
        <v>72</v>
      </c>
    </row>
    <row r="12" spans="1:18" s="28" customFormat="1" ht="12" customHeight="1" x14ac:dyDescent="0.25">
      <c r="A12" s="21" t="s">
        <v>52</v>
      </c>
      <c r="B12" s="20" t="s">
        <v>40</v>
      </c>
      <c r="C12" s="21" t="s">
        <v>13</v>
      </c>
      <c r="D12" s="22">
        <v>2</v>
      </c>
      <c r="E12" s="22" t="s">
        <v>1</v>
      </c>
      <c r="F12" s="23">
        <v>6500000</v>
      </c>
      <c r="G12" s="23">
        <f t="shared" si="0"/>
        <v>7647059</v>
      </c>
      <c r="H12" s="23">
        <f t="shared" si="1"/>
        <v>1147059</v>
      </c>
      <c r="I12" s="24">
        <v>0.15772531601354717</v>
      </c>
      <c r="J12" s="23">
        <v>0</v>
      </c>
      <c r="K12" s="23">
        <f t="shared" ref="K12" si="4">ROUND((J12/0.85)*0.15,0)</f>
        <v>0</v>
      </c>
      <c r="L12" s="23">
        <f t="shared" si="2"/>
        <v>6500000</v>
      </c>
      <c r="M12" s="23">
        <f t="shared" si="3"/>
        <v>1147059</v>
      </c>
      <c r="N12" s="30" t="s">
        <v>12</v>
      </c>
      <c r="O12" s="22" t="s">
        <v>18</v>
      </c>
      <c r="P12" s="22" t="s">
        <v>7</v>
      </c>
      <c r="Q12" s="25" t="s">
        <v>8</v>
      </c>
      <c r="R12" s="20" t="s">
        <v>71</v>
      </c>
    </row>
    <row r="13" spans="1:18" s="28" customFormat="1" ht="12" customHeight="1" x14ac:dyDescent="0.25">
      <c r="A13" s="21" t="s">
        <v>52</v>
      </c>
      <c r="B13" s="20" t="s">
        <v>40</v>
      </c>
      <c r="C13" s="21" t="s">
        <v>13</v>
      </c>
      <c r="D13" s="22">
        <v>3</v>
      </c>
      <c r="E13" s="22" t="s">
        <v>1</v>
      </c>
      <c r="F13" s="23">
        <v>12961544</v>
      </c>
      <c r="G13" s="23">
        <f t="shared" si="0"/>
        <v>15248876</v>
      </c>
      <c r="H13" s="23">
        <f t="shared" si="1"/>
        <v>2287332</v>
      </c>
      <c r="I13" s="24">
        <v>0.15772531601354717</v>
      </c>
      <c r="J13" s="23">
        <v>9555249</v>
      </c>
      <c r="K13" s="23">
        <f>ROUNDUP((J13/0.85)*0.15,0)</f>
        <v>1686221</v>
      </c>
      <c r="L13" s="23">
        <f t="shared" si="2"/>
        <v>3406295</v>
      </c>
      <c r="M13" s="23">
        <f t="shared" si="3"/>
        <v>601111</v>
      </c>
      <c r="N13" s="30" t="s">
        <v>12</v>
      </c>
      <c r="O13" s="22" t="s">
        <v>50</v>
      </c>
      <c r="P13" s="22" t="s">
        <v>7</v>
      </c>
      <c r="Q13" s="25" t="s">
        <v>8</v>
      </c>
      <c r="R13" s="22" t="s">
        <v>87</v>
      </c>
    </row>
    <row r="14" spans="1:18" s="28" customFormat="1" ht="12" customHeight="1" x14ac:dyDescent="0.25">
      <c r="A14" s="21" t="s">
        <v>52</v>
      </c>
      <c r="B14" s="20" t="s">
        <v>46</v>
      </c>
      <c r="C14" s="21" t="s">
        <v>89</v>
      </c>
      <c r="D14" s="22" t="s">
        <v>30</v>
      </c>
      <c r="E14" s="22" t="s">
        <v>1</v>
      </c>
      <c r="F14" s="23">
        <v>11092500</v>
      </c>
      <c r="G14" s="23">
        <f t="shared" si="0"/>
        <v>13050000</v>
      </c>
      <c r="H14" s="23">
        <f t="shared" si="1"/>
        <v>1957500</v>
      </c>
      <c r="I14" s="24">
        <v>0.15772531601354717</v>
      </c>
      <c r="J14" s="23">
        <f>ROUND(F14*I14,0)</f>
        <v>1749568</v>
      </c>
      <c r="K14" s="23">
        <f>ROUND((J14/0.85)*0.15,0)</f>
        <v>308747</v>
      </c>
      <c r="L14" s="23">
        <f t="shared" si="2"/>
        <v>9342932</v>
      </c>
      <c r="M14" s="23">
        <f t="shared" si="3"/>
        <v>1648753</v>
      </c>
      <c r="N14" s="30" t="s">
        <v>21</v>
      </c>
      <c r="O14" s="22" t="s">
        <v>44</v>
      </c>
      <c r="P14" s="22" t="s">
        <v>48</v>
      </c>
      <c r="Q14" s="29" t="s">
        <v>6</v>
      </c>
      <c r="R14" s="20" t="s">
        <v>71</v>
      </c>
    </row>
    <row r="15" spans="1:18" s="28" customFormat="1" ht="12" customHeight="1" x14ac:dyDescent="0.25">
      <c r="A15" s="21" t="s">
        <v>52</v>
      </c>
      <c r="B15" s="20" t="s">
        <v>47</v>
      </c>
      <c r="C15" s="21" t="s">
        <v>49</v>
      </c>
      <c r="D15" s="22" t="s">
        <v>30</v>
      </c>
      <c r="E15" s="22" t="s">
        <v>1</v>
      </c>
      <c r="F15" s="23">
        <v>29580000</v>
      </c>
      <c r="G15" s="23">
        <f t="shared" si="0"/>
        <v>34800000</v>
      </c>
      <c r="H15" s="23">
        <f t="shared" si="1"/>
        <v>5220000</v>
      </c>
      <c r="I15" s="24">
        <v>0.15772531601354717</v>
      </c>
      <c r="J15" s="23">
        <f>ROUNDDOWN(F15*I15,0)</f>
        <v>4665514</v>
      </c>
      <c r="K15" s="23">
        <f>ROUND((J15/0.85)*0.15,0)</f>
        <v>823326</v>
      </c>
      <c r="L15" s="23">
        <f t="shared" si="2"/>
        <v>24914486</v>
      </c>
      <c r="M15" s="23">
        <f t="shared" si="3"/>
        <v>4396674</v>
      </c>
      <c r="N15" s="30" t="s">
        <v>21</v>
      </c>
      <c r="O15" s="22" t="s">
        <v>57</v>
      </c>
      <c r="P15" s="22" t="s">
        <v>9</v>
      </c>
      <c r="Q15" s="32" t="s">
        <v>6</v>
      </c>
      <c r="R15" s="20" t="s">
        <v>71</v>
      </c>
    </row>
    <row r="16" spans="1:18" s="28" customFormat="1" ht="12" customHeight="1" x14ac:dyDescent="0.25">
      <c r="A16" s="21" t="s">
        <v>58</v>
      </c>
      <c r="B16" s="22" t="s">
        <v>80</v>
      </c>
      <c r="C16" s="22" t="s">
        <v>30</v>
      </c>
      <c r="D16" s="22" t="s">
        <v>30</v>
      </c>
      <c r="E16" s="20" t="s">
        <v>20</v>
      </c>
      <c r="F16" s="23">
        <v>18246193</v>
      </c>
      <c r="G16" s="23">
        <f t="shared" si="0"/>
        <v>21466110</v>
      </c>
      <c r="H16" s="23">
        <f t="shared" si="1"/>
        <v>3219917</v>
      </c>
      <c r="I16" s="33">
        <v>0.15804956495055289</v>
      </c>
      <c r="J16" s="23">
        <f>ROUND(F16*I16,0)</f>
        <v>2883803</v>
      </c>
      <c r="K16" s="23">
        <f>ROUNDDOWN((J16/0.85)*0.15,0)</f>
        <v>508906</v>
      </c>
      <c r="L16" s="23">
        <f t="shared" si="2"/>
        <v>15362390</v>
      </c>
      <c r="M16" s="23">
        <f t="shared" si="3"/>
        <v>2711011</v>
      </c>
      <c r="N16" s="30" t="s">
        <v>70</v>
      </c>
      <c r="O16" s="22" t="s">
        <v>11</v>
      </c>
      <c r="P16" s="20" t="s">
        <v>23</v>
      </c>
      <c r="Q16" s="29" t="s">
        <v>54</v>
      </c>
      <c r="R16" s="22" t="s">
        <v>71</v>
      </c>
    </row>
    <row r="17" spans="1:18" s="28" customFormat="1" ht="12" customHeight="1" x14ac:dyDescent="0.25">
      <c r="A17" s="21" t="s">
        <v>53</v>
      </c>
      <c r="B17" s="20" t="s">
        <v>41</v>
      </c>
      <c r="C17" s="21" t="s">
        <v>14</v>
      </c>
      <c r="D17" s="22">
        <v>1</v>
      </c>
      <c r="E17" s="20" t="s">
        <v>1</v>
      </c>
      <c r="F17" s="23">
        <v>35545666</v>
      </c>
      <c r="G17" s="23">
        <f t="shared" si="0"/>
        <v>41818431</v>
      </c>
      <c r="H17" s="23">
        <f t="shared" si="1"/>
        <v>6272765</v>
      </c>
      <c r="I17" s="24">
        <v>0.15772531601354717</v>
      </c>
      <c r="J17" s="23">
        <v>0</v>
      </c>
      <c r="K17" s="23">
        <f>ROUND((J17/0.85)*0.15,0)</f>
        <v>0</v>
      </c>
      <c r="L17" s="23">
        <f t="shared" si="2"/>
        <v>35545666</v>
      </c>
      <c r="M17" s="23">
        <f t="shared" si="3"/>
        <v>6272765</v>
      </c>
      <c r="N17" s="30" t="s">
        <v>12</v>
      </c>
      <c r="O17" s="22" t="s">
        <v>15</v>
      </c>
      <c r="P17" s="22" t="s">
        <v>84</v>
      </c>
      <c r="Q17" s="25" t="s">
        <v>8</v>
      </c>
      <c r="R17" s="27">
        <v>45469</v>
      </c>
    </row>
    <row r="18" spans="1:18" s="28" customFormat="1" ht="12" customHeight="1" x14ac:dyDescent="0.25">
      <c r="A18" s="21" t="s">
        <v>53</v>
      </c>
      <c r="B18" s="20" t="s">
        <v>41</v>
      </c>
      <c r="C18" s="21" t="s">
        <v>14</v>
      </c>
      <c r="D18" s="22">
        <v>2</v>
      </c>
      <c r="E18" s="20" t="s">
        <v>1</v>
      </c>
      <c r="F18" s="23">
        <v>8754334</v>
      </c>
      <c r="G18" s="23">
        <f t="shared" si="0"/>
        <v>10299217</v>
      </c>
      <c r="H18" s="23">
        <f t="shared" si="1"/>
        <v>1544883</v>
      </c>
      <c r="I18" s="24">
        <v>0.15772531601354717</v>
      </c>
      <c r="J18" s="23">
        <f>F18</f>
        <v>8754334</v>
      </c>
      <c r="K18" s="23">
        <f>ROUND((J18/0.85)*0.15,0)</f>
        <v>1544882</v>
      </c>
      <c r="L18" s="23">
        <f t="shared" si="2"/>
        <v>0</v>
      </c>
      <c r="M18" s="23">
        <f t="shared" si="3"/>
        <v>1</v>
      </c>
      <c r="N18" s="30" t="s">
        <v>12</v>
      </c>
      <c r="O18" s="22" t="s">
        <v>15</v>
      </c>
      <c r="P18" s="22" t="s">
        <v>85</v>
      </c>
      <c r="Q18" s="25" t="s">
        <v>8</v>
      </c>
      <c r="R18" s="22" t="s">
        <v>56</v>
      </c>
    </row>
    <row r="19" spans="1:18" s="28" customFormat="1" ht="12" customHeight="1" x14ac:dyDescent="0.25">
      <c r="A19" s="21" t="s">
        <v>53</v>
      </c>
      <c r="B19" s="20" t="s">
        <v>42</v>
      </c>
      <c r="C19" s="21" t="s">
        <v>16</v>
      </c>
      <c r="D19" s="22">
        <v>1</v>
      </c>
      <c r="E19" s="20" t="s">
        <v>1</v>
      </c>
      <c r="F19" s="23">
        <v>14391596</v>
      </c>
      <c r="G19" s="23">
        <f t="shared" si="0"/>
        <v>16931290</v>
      </c>
      <c r="H19" s="23">
        <f t="shared" si="1"/>
        <v>2539694</v>
      </c>
      <c r="I19" s="24">
        <v>0.15772531601354717</v>
      </c>
      <c r="J19" s="23">
        <v>0</v>
      </c>
      <c r="K19" s="23">
        <f>ROUND((J19/0.85)*0.15,0)</f>
        <v>0</v>
      </c>
      <c r="L19" s="23">
        <f t="shared" si="2"/>
        <v>14391596</v>
      </c>
      <c r="M19" s="23">
        <f t="shared" si="3"/>
        <v>2539694</v>
      </c>
      <c r="N19" s="25" t="s">
        <v>12</v>
      </c>
      <c r="O19" s="22" t="s">
        <v>77</v>
      </c>
      <c r="P19" s="22" t="s">
        <v>7</v>
      </c>
      <c r="Q19" s="30" t="s">
        <v>6</v>
      </c>
      <c r="R19" s="26" t="s">
        <v>95</v>
      </c>
    </row>
    <row r="20" spans="1:18" s="28" customFormat="1" ht="12" customHeight="1" x14ac:dyDescent="0.25">
      <c r="A20" s="21" t="s">
        <v>53</v>
      </c>
      <c r="B20" s="20" t="s">
        <v>42</v>
      </c>
      <c r="C20" s="21" t="s">
        <v>16</v>
      </c>
      <c r="D20" s="22">
        <v>2</v>
      </c>
      <c r="E20" s="20" t="s">
        <v>1</v>
      </c>
      <c r="F20" s="23">
        <v>34838404</v>
      </c>
      <c r="G20" s="23">
        <f t="shared" si="0"/>
        <v>40986358</v>
      </c>
      <c r="H20" s="23">
        <f t="shared" si="1"/>
        <v>6147954</v>
      </c>
      <c r="I20" s="24">
        <v>0.15772531601354717</v>
      </c>
      <c r="J20" s="23">
        <v>0</v>
      </c>
      <c r="K20" s="23">
        <v>0</v>
      </c>
      <c r="L20" s="23">
        <f t="shared" si="2"/>
        <v>34838404</v>
      </c>
      <c r="M20" s="23">
        <f t="shared" si="3"/>
        <v>6147954</v>
      </c>
      <c r="N20" s="25" t="s">
        <v>12</v>
      </c>
      <c r="O20" s="22" t="s">
        <v>51</v>
      </c>
      <c r="P20" s="22" t="s">
        <v>7</v>
      </c>
      <c r="Q20" s="30" t="s">
        <v>6</v>
      </c>
      <c r="R20" s="26">
        <v>45456</v>
      </c>
    </row>
    <row r="21" spans="1:18" s="28" customFormat="1" ht="12" customHeight="1" x14ac:dyDescent="0.25">
      <c r="A21" s="21" t="s">
        <v>53</v>
      </c>
      <c r="B21" s="20" t="s">
        <v>43</v>
      </c>
      <c r="C21" s="21" t="s">
        <v>59</v>
      </c>
      <c r="D21" s="22">
        <v>1</v>
      </c>
      <c r="E21" s="20" t="s">
        <v>1</v>
      </c>
      <c r="F21" s="23">
        <v>2741250</v>
      </c>
      <c r="G21" s="23">
        <f t="shared" si="0"/>
        <v>3225000</v>
      </c>
      <c r="H21" s="23">
        <f>ROUND((F21/0.85)*0.15,0)</f>
        <v>483750</v>
      </c>
      <c r="I21" s="24">
        <v>0.15772531601354717</v>
      </c>
      <c r="J21" s="23">
        <v>0</v>
      </c>
      <c r="K21" s="23">
        <f>ROUNDDOWN((J21/0.85)*0.15,0)</f>
        <v>0</v>
      </c>
      <c r="L21" s="23">
        <f>F21</f>
        <v>2741250</v>
      </c>
      <c r="M21" s="23">
        <f>H21</f>
        <v>483750</v>
      </c>
      <c r="N21" s="25" t="s">
        <v>17</v>
      </c>
      <c r="O21" s="22" t="s">
        <v>75</v>
      </c>
      <c r="P21" s="22" t="s">
        <v>76</v>
      </c>
      <c r="Q21" s="25" t="s">
        <v>6</v>
      </c>
      <c r="R21" s="26" t="s">
        <v>95</v>
      </c>
    </row>
    <row r="22" spans="1:18" s="28" customFormat="1" ht="12" customHeight="1" x14ac:dyDescent="0.25">
      <c r="A22" s="21" t="s">
        <v>53</v>
      </c>
      <c r="B22" s="20" t="s">
        <v>43</v>
      </c>
      <c r="C22" s="21" t="s">
        <v>59</v>
      </c>
      <c r="D22" s="22">
        <v>2</v>
      </c>
      <c r="E22" s="20" t="s">
        <v>1</v>
      </c>
      <c r="F22" s="23">
        <v>7776913</v>
      </c>
      <c r="G22" s="23">
        <f t="shared" si="0"/>
        <v>9149310</v>
      </c>
      <c r="H22" s="23">
        <f t="shared" ref="H22:H24" si="5">ROUNDUP((F22/0.85)*0.15,0)</f>
        <v>1372397</v>
      </c>
      <c r="I22" s="24">
        <v>0.15772531601354717</v>
      </c>
      <c r="J22" s="23">
        <f>6583526</f>
        <v>6583526</v>
      </c>
      <c r="K22" s="23">
        <f>ROUNDUP((J22/0.85)*0.15,0)</f>
        <v>1161799</v>
      </c>
      <c r="L22" s="23">
        <f>F22-J22</f>
        <v>1193387</v>
      </c>
      <c r="M22" s="23">
        <f>H22-K22</f>
        <v>210598</v>
      </c>
      <c r="N22" s="25" t="s">
        <v>17</v>
      </c>
      <c r="O22" s="22" t="s">
        <v>19</v>
      </c>
      <c r="P22" s="22" t="s">
        <v>7</v>
      </c>
      <c r="Q22" s="25" t="s">
        <v>6</v>
      </c>
      <c r="R22" s="20" t="s">
        <v>73</v>
      </c>
    </row>
    <row r="23" spans="1:18" s="28" customFormat="1" ht="12" customHeight="1" x14ac:dyDescent="0.25">
      <c r="A23" s="21" t="s">
        <v>53</v>
      </c>
      <c r="B23" s="20" t="s">
        <v>43</v>
      </c>
      <c r="C23" s="21" t="s">
        <v>59</v>
      </c>
      <c r="D23" s="22">
        <v>3</v>
      </c>
      <c r="E23" s="20" t="s">
        <v>1</v>
      </c>
      <c r="F23" s="23">
        <v>43569345</v>
      </c>
      <c r="G23" s="23">
        <f t="shared" si="0"/>
        <v>51258053</v>
      </c>
      <c r="H23" s="23">
        <f t="shared" si="5"/>
        <v>7688708</v>
      </c>
      <c r="I23" s="24">
        <v>0.15772531601354717</v>
      </c>
      <c r="J23" s="23">
        <f>2106220</f>
        <v>2106220</v>
      </c>
      <c r="K23" s="23">
        <f>ROUNDDOWN((J23/0.85)*0.15,0)</f>
        <v>371685</v>
      </c>
      <c r="L23" s="23">
        <f>F23</f>
        <v>43569345</v>
      </c>
      <c r="M23" s="23">
        <f>H23</f>
        <v>7688708</v>
      </c>
      <c r="N23" s="25" t="s">
        <v>17</v>
      </c>
      <c r="O23" s="22" t="s">
        <v>78</v>
      </c>
      <c r="P23" s="22" t="s">
        <v>79</v>
      </c>
      <c r="Q23" s="25" t="s">
        <v>6</v>
      </c>
      <c r="R23" s="27">
        <v>45435</v>
      </c>
    </row>
    <row r="24" spans="1:18" s="28" customFormat="1" ht="12" customHeight="1" x14ac:dyDescent="0.25">
      <c r="A24" s="21" t="s">
        <v>53</v>
      </c>
      <c r="B24" s="20" t="s">
        <v>43</v>
      </c>
      <c r="C24" s="21" t="s">
        <v>59</v>
      </c>
      <c r="D24" s="22">
        <v>4</v>
      </c>
      <c r="E24" s="20" t="s">
        <v>1</v>
      </c>
      <c r="F24" s="23">
        <v>287555</v>
      </c>
      <c r="G24" s="23">
        <f t="shared" si="0"/>
        <v>338300</v>
      </c>
      <c r="H24" s="23">
        <f t="shared" si="5"/>
        <v>50745</v>
      </c>
      <c r="I24" s="24">
        <v>0.15772531601354717</v>
      </c>
      <c r="J24" s="23">
        <v>0</v>
      </c>
      <c r="K24" s="23">
        <v>0</v>
      </c>
      <c r="L24" s="23">
        <f>F24</f>
        <v>287555</v>
      </c>
      <c r="M24" s="23">
        <f>H24</f>
        <v>50745</v>
      </c>
      <c r="N24" s="25" t="s">
        <v>17</v>
      </c>
      <c r="O24" s="22" t="s">
        <v>75</v>
      </c>
      <c r="P24" s="22" t="s">
        <v>76</v>
      </c>
      <c r="Q24" s="25" t="s">
        <v>6</v>
      </c>
      <c r="R24" s="20" t="s">
        <v>74</v>
      </c>
    </row>
    <row r="25" spans="1:18" s="28" customFormat="1" ht="11.25" customHeight="1" x14ac:dyDescent="0.25">
      <c r="A25" s="34" t="s">
        <v>67</v>
      </c>
      <c r="B25" s="34"/>
      <c r="C25" s="35"/>
      <c r="D25" s="35"/>
      <c r="E25" s="35"/>
      <c r="F25" s="35">
        <f>SUBTOTAL(9,F5:F24)</f>
        <v>563740274</v>
      </c>
      <c r="G25" s="35">
        <f>SUBTOTAL(9,G5:G24)</f>
        <v>663223858</v>
      </c>
      <c r="H25" s="35">
        <f>SUBTOTAL(9,H5:H24)</f>
        <v>99483584</v>
      </c>
      <c r="I25" s="35"/>
      <c r="J25" s="35">
        <f>SUBTOTAL(9,J5:J24)</f>
        <v>88922029</v>
      </c>
      <c r="K25" s="35">
        <f>SUBTOTAL(9,K5:K24)</f>
        <v>15692120</v>
      </c>
      <c r="L25" s="35">
        <f>SUBTOTAL(9,L5:L24)</f>
        <v>476924465</v>
      </c>
      <c r="M25" s="35">
        <f>SUBTOTAL(9,M5:M24)</f>
        <v>84163149</v>
      </c>
      <c r="N25" s="36"/>
      <c r="O25" s="36"/>
      <c r="P25" s="36"/>
      <c r="Q25" s="36"/>
      <c r="R25" s="36"/>
    </row>
    <row r="26" spans="1:18" s="4" customFormat="1" ht="15" customHeight="1" x14ac:dyDescent="0.2">
      <c r="B26" s="37"/>
      <c r="C26" s="38"/>
      <c r="D26" s="2"/>
      <c r="E26" s="39"/>
      <c r="F26" s="2"/>
      <c r="G26" s="40"/>
      <c r="H26" s="40"/>
      <c r="I26" s="41"/>
      <c r="J26" s="41"/>
      <c r="K26" s="41"/>
      <c r="L26" s="7"/>
      <c r="M26" s="7"/>
      <c r="N26" s="8"/>
      <c r="O26" s="3"/>
      <c r="P26" s="3"/>
      <c r="Q26" s="8"/>
      <c r="R26" s="3"/>
    </row>
    <row r="27" spans="1:18" s="4" customFormat="1" ht="15" customHeight="1" x14ac:dyDescent="0.2">
      <c r="B27" s="37"/>
      <c r="C27" s="38"/>
      <c r="D27" s="2"/>
      <c r="E27" s="3"/>
      <c r="F27" s="2"/>
      <c r="G27" s="40"/>
      <c r="H27" s="40"/>
      <c r="I27" s="41"/>
      <c r="J27" s="41"/>
      <c r="K27" s="41"/>
      <c r="L27" s="7"/>
      <c r="M27" s="7"/>
      <c r="N27" s="8"/>
      <c r="O27" s="3"/>
      <c r="P27" s="3"/>
      <c r="Q27" s="8"/>
      <c r="R27" s="3"/>
    </row>
    <row r="28" spans="1:18" s="4" customFormat="1" ht="11.25" x14ac:dyDescent="0.2">
      <c r="B28" s="2"/>
      <c r="C28" s="3"/>
      <c r="D28" s="2"/>
      <c r="E28" s="3"/>
      <c r="F28" s="45"/>
      <c r="G28" s="45"/>
      <c r="H28" s="47"/>
      <c r="I28" s="43"/>
      <c r="J28" s="45"/>
      <c r="K28" s="43"/>
      <c r="L28" s="43"/>
      <c r="M28" s="43"/>
      <c r="N28" s="46"/>
      <c r="O28" s="3"/>
      <c r="P28" s="3"/>
      <c r="Q28" s="8"/>
      <c r="R28" s="3"/>
    </row>
    <row r="29" spans="1:18" s="4" customFormat="1" ht="11.25" x14ac:dyDescent="0.2">
      <c r="B29" s="2"/>
      <c r="C29" s="3"/>
      <c r="D29" s="2"/>
      <c r="E29" s="5"/>
      <c r="F29" s="5"/>
      <c r="G29" s="5"/>
      <c r="H29" s="47"/>
      <c r="I29" s="43"/>
      <c r="J29" s="45"/>
      <c r="K29" s="43"/>
      <c r="L29" s="43"/>
      <c r="M29" s="43"/>
      <c r="N29" s="46"/>
      <c r="O29" s="3"/>
      <c r="P29" s="3"/>
      <c r="Q29" s="8"/>
      <c r="R29" s="3"/>
    </row>
    <row r="30" spans="1:18" s="4" customFormat="1" ht="9.75" customHeight="1" x14ac:dyDescent="0.2">
      <c r="A30" s="73"/>
      <c r="B30" s="73"/>
      <c r="C30" s="73"/>
      <c r="D30" s="73"/>
      <c r="E30" s="73"/>
      <c r="F30" s="73"/>
      <c r="G30" s="48"/>
      <c r="H30" s="47"/>
      <c r="I30" s="2"/>
      <c r="J30" s="43"/>
      <c r="K30" s="41"/>
      <c r="L30" s="41"/>
      <c r="M30" s="41"/>
      <c r="N30" s="49"/>
      <c r="O30" s="49"/>
      <c r="P30" s="49"/>
      <c r="Q30" s="8"/>
      <c r="R30" s="3"/>
    </row>
    <row r="31" spans="1:18" s="4" customFormat="1" ht="9.75" customHeight="1" x14ac:dyDescent="0.2">
      <c r="A31" s="73"/>
      <c r="B31" s="73"/>
      <c r="C31" s="73"/>
      <c r="D31" s="73"/>
      <c r="E31" s="73"/>
      <c r="F31" s="73"/>
      <c r="G31" s="6"/>
      <c r="H31" s="47"/>
      <c r="I31" s="2"/>
      <c r="J31" s="2"/>
      <c r="K31" s="41"/>
      <c r="L31" s="41"/>
      <c r="M31" s="41"/>
      <c r="N31" s="49"/>
      <c r="O31" s="49"/>
      <c r="P31" s="49"/>
      <c r="Q31" s="8"/>
      <c r="R31" s="3"/>
    </row>
    <row r="32" spans="1:18" s="4" customFormat="1" ht="9.75" customHeight="1" x14ac:dyDescent="0.2">
      <c r="A32" s="73"/>
      <c r="B32" s="73"/>
      <c r="C32" s="73"/>
      <c r="D32" s="73"/>
      <c r="E32" s="73"/>
      <c r="F32" s="73"/>
      <c r="G32" s="2"/>
      <c r="H32" s="47"/>
      <c r="I32" s="2"/>
      <c r="J32" s="2"/>
      <c r="K32" s="41"/>
      <c r="L32" s="41"/>
      <c r="M32" s="41"/>
      <c r="N32" s="49"/>
      <c r="O32" s="49"/>
      <c r="P32" s="49"/>
      <c r="Q32" s="8"/>
      <c r="R32" s="3"/>
    </row>
    <row r="33" spans="1:18" s="4" customFormat="1" ht="10.5" customHeight="1" x14ac:dyDescent="0.2">
      <c r="A33" s="28"/>
      <c r="B33" s="28"/>
      <c r="C33" s="28"/>
      <c r="D33" s="28"/>
      <c r="E33" s="28"/>
      <c r="F33" s="50"/>
      <c r="G33" s="7"/>
      <c r="H33" s="7"/>
      <c r="I33" s="6"/>
      <c r="J33" s="6"/>
      <c r="K33" s="6"/>
      <c r="L33" s="51"/>
      <c r="M33" s="51"/>
      <c r="N33" s="8"/>
      <c r="O33" s="3"/>
      <c r="P33" s="49"/>
      <c r="Q33" s="8"/>
      <c r="R33" s="3"/>
    </row>
    <row r="34" spans="1:18" s="4" customFormat="1" ht="9.75" customHeight="1" x14ac:dyDescent="0.2">
      <c r="A34" s="52"/>
      <c r="B34" s="6"/>
      <c r="C34" s="6"/>
      <c r="D34" s="6"/>
      <c r="E34" s="51"/>
      <c r="F34" s="53"/>
      <c r="G34" s="7"/>
      <c r="H34" s="7"/>
      <c r="I34" s="6"/>
      <c r="J34" s="6"/>
      <c r="K34" s="6"/>
      <c r="L34" s="51"/>
      <c r="M34" s="51"/>
      <c r="N34" s="8"/>
      <c r="O34" s="3"/>
      <c r="P34" s="49"/>
      <c r="Q34" s="8"/>
      <c r="R34" s="3"/>
    </row>
    <row r="35" spans="1:18" s="4" customFormat="1" ht="9.75" customHeight="1" x14ac:dyDescent="0.2">
      <c r="A35" s="52"/>
      <c r="B35" s="6"/>
      <c r="C35" s="6"/>
      <c r="D35" s="6"/>
      <c r="E35" s="53"/>
      <c r="F35" s="5"/>
      <c r="G35" s="5"/>
      <c r="H35" s="7"/>
      <c r="I35" s="6"/>
      <c r="J35" s="6"/>
      <c r="K35" s="6"/>
      <c r="L35" s="51"/>
      <c r="M35" s="49"/>
      <c r="N35" s="8"/>
      <c r="O35" s="3"/>
      <c r="P35" s="49"/>
      <c r="Q35" s="44"/>
      <c r="R35" s="3"/>
    </row>
    <row r="36" spans="1:18" s="4" customFormat="1" ht="9.75" customHeight="1" x14ac:dyDescent="0.2">
      <c r="A36" s="52"/>
      <c r="B36" s="6"/>
      <c r="C36" s="6"/>
      <c r="D36" s="6"/>
      <c r="E36" s="53"/>
      <c r="F36" s="5"/>
      <c r="G36" s="5"/>
      <c r="H36" s="7"/>
      <c r="I36" s="6"/>
      <c r="J36" s="6"/>
      <c r="K36" s="6"/>
      <c r="L36" s="53"/>
      <c r="M36" s="49"/>
      <c r="N36" s="8"/>
      <c r="O36" s="3"/>
      <c r="P36" s="49"/>
      <c r="Q36" s="44"/>
      <c r="R36" s="3"/>
    </row>
    <row r="37" spans="1:18" s="4" customFormat="1" ht="9.75" customHeight="1" x14ac:dyDescent="0.2">
      <c r="A37" s="52"/>
      <c r="B37" s="6"/>
      <c r="C37" s="6"/>
      <c r="D37" s="6"/>
      <c r="E37" s="49"/>
      <c r="F37" s="5"/>
      <c r="G37" s="5"/>
      <c r="H37" s="7"/>
      <c r="I37" s="6"/>
      <c r="J37" s="6"/>
      <c r="K37" s="6"/>
      <c r="L37" s="53"/>
      <c r="M37" s="49"/>
      <c r="N37" s="8"/>
      <c r="O37" s="3"/>
      <c r="P37" s="49"/>
      <c r="Q37" s="44"/>
      <c r="R37" s="3"/>
    </row>
    <row r="38" spans="1:18" s="4" customFormat="1" ht="9.75" customHeight="1" x14ac:dyDescent="0.2">
      <c r="A38" s="52"/>
      <c r="B38" s="6"/>
      <c r="C38" s="6"/>
      <c r="D38" s="6"/>
      <c r="E38" s="53"/>
      <c r="G38" s="5"/>
      <c r="H38" s="6"/>
      <c r="I38" s="6"/>
      <c r="J38" s="6"/>
      <c r="K38" s="6"/>
      <c r="L38" s="53"/>
      <c r="M38" s="49"/>
      <c r="N38" s="8"/>
      <c r="O38" s="3"/>
      <c r="P38" s="49"/>
      <c r="Q38" s="44"/>
      <c r="R38" s="3"/>
    </row>
    <row r="39" spans="1:18" s="4" customFormat="1" ht="9.75" customHeight="1" x14ac:dyDescent="0.2">
      <c r="A39" s="28"/>
      <c r="B39" s="6"/>
      <c r="C39" s="6"/>
      <c r="D39" s="6"/>
      <c r="E39" s="42"/>
      <c r="F39" s="5"/>
      <c r="G39" s="5"/>
      <c r="H39" s="6"/>
      <c r="I39" s="6"/>
      <c r="J39" s="6"/>
      <c r="K39" s="6"/>
      <c r="L39" s="53"/>
      <c r="M39" s="49"/>
      <c r="N39" s="8"/>
      <c r="O39" s="3"/>
      <c r="P39" s="3"/>
      <c r="Q39" s="44"/>
      <c r="R39" s="3"/>
    </row>
    <row r="40" spans="1:18" s="4" customFormat="1" ht="9.75" customHeight="1" x14ac:dyDescent="0.2">
      <c r="A40" s="2"/>
      <c r="B40" s="6"/>
      <c r="C40" s="6"/>
      <c r="D40" s="6"/>
      <c r="E40" s="42"/>
      <c r="F40" s="42"/>
      <c r="G40" s="6"/>
      <c r="H40" s="6"/>
      <c r="I40" s="6"/>
      <c r="J40" s="6"/>
      <c r="K40" s="6"/>
      <c r="L40" s="49"/>
      <c r="M40" s="53"/>
      <c r="N40" s="8"/>
      <c r="O40" s="3"/>
      <c r="P40" s="49"/>
      <c r="Q40" s="44"/>
      <c r="R40" s="3"/>
    </row>
    <row r="41" spans="1:18" s="4" customFormat="1" ht="9.75" customHeight="1" x14ac:dyDescent="0.2">
      <c r="A41" s="2"/>
      <c r="B41" s="6"/>
      <c r="C41" s="6"/>
      <c r="D41" s="6"/>
      <c r="F41" s="5"/>
      <c r="G41" s="6"/>
      <c r="H41" s="6"/>
      <c r="I41" s="6"/>
      <c r="J41" s="6"/>
      <c r="K41" s="6"/>
      <c r="L41" s="53"/>
      <c r="M41" s="53"/>
      <c r="N41" s="8"/>
      <c r="O41" s="3"/>
      <c r="P41" s="3"/>
      <c r="Q41" s="44"/>
      <c r="R41" s="3"/>
    </row>
    <row r="42" spans="1:18" s="4" customFormat="1" ht="9.75" customHeight="1" x14ac:dyDescent="0.2">
      <c r="A42" s="2"/>
      <c r="B42" s="6"/>
      <c r="C42" s="6"/>
      <c r="D42" s="6"/>
      <c r="E42" s="42"/>
      <c r="F42" s="7"/>
      <c r="G42" s="6"/>
      <c r="H42" s="6"/>
      <c r="I42" s="6"/>
      <c r="J42" s="6"/>
      <c r="K42" s="6"/>
      <c r="L42" s="49"/>
      <c r="M42" s="53"/>
      <c r="N42" s="8"/>
      <c r="O42" s="3"/>
      <c r="P42" s="49"/>
      <c r="Q42" s="44"/>
      <c r="R42" s="3"/>
    </row>
    <row r="43" spans="1:18" s="4" customFormat="1" ht="9.75" customHeight="1" x14ac:dyDescent="0.2">
      <c r="A43" s="2"/>
      <c r="B43" s="2"/>
      <c r="C43" s="2"/>
      <c r="D43" s="2"/>
      <c r="E43" s="7"/>
      <c r="F43" s="7"/>
      <c r="G43" s="6"/>
      <c r="H43" s="6"/>
      <c r="I43" s="6"/>
      <c r="J43" s="6"/>
      <c r="K43" s="6"/>
      <c r="L43" s="7"/>
      <c r="M43" s="7"/>
      <c r="N43" s="8"/>
      <c r="O43" s="3"/>
      <c r="P43" s="49"/>
      <c r="Q43" s="44"/>
      <c r="R43" s="3"/>
    </row>
    <row r="44" spans="1:18" s="4" customFormat="1" ht="9.75" customHeight="1" x14ac:dyDescent="0.2">
      <c r="A44" s="2"/>
      <c r="B44" s="2"/>
      <c r="C44" s="2"/>
      <c r="D44" s="2"/>
      <c r="E44" s="7"/>
      <c r="F44" s="7"/>
      <c r="G44" s="6"/>
      <c r="H44" s="6"/>
      <c r="I44" s="6"/>
      <c r="J44" s="6"/>
      <c r="K44" s="6"/>
      <c r="L44" s="42"/>
      <c r="M44" s="42"/>
      <c r="N44" s="8"/>
      <c r="O44" s="3"/>
      <c r="P44" s="3"/>
      <c r="Q44" s="44"/>
      <c r="R44" s="3"/>
    </row>
    <row r="45" spans="1:18" s="4" customFormat="1" ht="9.75" customHeight="1" x14ac:dyDescent="0.2">
      <c r="A45" s="49"/>
      <c r="B45" s="6"/>
      <c r="C45" s="6"/>
      <c r="D45" s="6"/>
      <c r="E45" s="7"/>
      <c r="F45" s="7"/>
      <c r="G45" s="6"/>
      <c r="H45" s="6"/>
      <c r="I45" s="6"/>
      <c r="J45" s="6"/>
      <c r="K45" s="6"/>
      <c r="L45" s="42"/>
      <c r="M45" s="7"/>
      <c r="N45" s="7"/>
      <c r="P45" s="49"/>
      <c r="Q45" s="44"/>
      <c r="R45" s="3"/>
    </row>
    <row r="46" spans="1:18" s="4" customFormat="1" ht="9.75" customHeight="1" x14ac:dyDescent="0.2">
      <c r="A46" s="49"/>
      <c r="B46" s="6"/>
      <c r="C46" s="6"/>
      <c r="D46" s="6"/>
      <c r="E46" s="7"/>
      <c r="F46" s="7"/>
      <c r="G46" s="6"/>
      <c r="H46" s="6"/>
      <c r="I46" s="6"/>
      <c r="J46" s="6"/>
      <c r="K46" s="6"/>
      <c r="L46" s="7"/>
      <c r="M46" s="7"/>
      <c r="N46" s="7"/>
      <c r="P46" s="49"/>
      <c r="Q46" s="44"/>
      <c r="R46" s="3"/>
    </row>
    <row r="47" spans="1:18" s="4" customFormat="1" ht="9.75" customHeight="1" x14ac:dyDescent="0.2">
      <c r="A47" s="49"/>
      <c r="B47" s="2"/>
      <c r="C47" s="2"/>
      <c r="D47" s="2"/>
      <c r="E47" s="7"/>
      <c r="F47" s="7"/>
      <c r="G47" s="2"/>
      <c r="H47" s="2"/>
      <c r="I47" s="2"/>
      <c r="J47" s="2"/>
      <c r="K47" s="2"/>
      <c r="L47" s="7"/>
      <c r="M47" s="7"/>
      <c r="N47" s="8"/>
      <c r="O47" s="3"/>
      <c r="P47" s="49"/>
      <c r="Q47" s="44"/>
      <c r="R47" s="3"/>
    </row>
    <row r="48" spans="1:18" s="4" customFormat="1" ht="9.75" customHeight="1" x14ac:dyDescent="0.2">
      <c r="A48" s="49"/>
      <c r="B48" s="2"/>
      <c r="C48" s="2"/>
      <c r="D48" s="2"/>
      <c r="E48" s="7"/>
      <c r="F48" s="7"/>
      <c r="G48" s="2"/>
      <c r="H48" s="2"/>
      <c r="I48" s="2"/>
      <c r="J48" s="2"/>
      <c r="K48" s="2"/>
      <c r="L48" s="7"/>
      <c r="M48" s="7"/>
      <c r="N48" s="8"/>
      <c r="O48" s="3"/>
      <c r="P48" s="3"/>
      <c r="Q48" s="8"/>
      <c r="R48" s="3"/>
    </row>
    <row r="49" spans="1:18" s="4" customFormat="1" ht="9.75" customHeight="1" x14ac:dyDescent="0.2">
      <c r="A49" s="49"/>
      <c r="B49" s="2"/>
      <c r="C49" s="2"/>
      <c r="D49" s="2"/>
      <c r="E49" s="7"/>
      <c r="F49" s="7"/>
      <c r="G49" s="6"/>
      <c r="H49" s="6"/>
      <c r="I49" s="6"/>
      <c r="J49" s="6"/>
      <c r="K49" s="6"/>
      <c r="L49" s="7"/>
      <c r="M49" s="7"/>
      <c r="N49" s="8"/>
      <c r="O49" s="3"/>
      <c r="P49" s="3"/>
      <c r="Q49" s="44"/>
      <c r="R49" s="3"/>
    </row>
    <row r="50" spans="1:18" s="4" customFormat="1" ht="9.75" customHeight="1" x14ac:dyDescent="0.2">
      <c r="A50" s="49"/>
      <c r="B50" s="2"/>
      <c r="C50" s="2"/>
      <c r="D50" s="2"/>
      <c r="E50" s="7"/>
      <c r="F50" s="7"/>
      <c r="G50" s="6"/>
      <c r="H50" s="6"/>
      <c r="I50" s="6"/>
      <c r="J50" s="6"/>
      <c r="K50" s="6"/>
      <c r="L50" s="7"/>
      <c r="M50" s="7"/>
      <c r="N50" s="8"/>
      <c r="O50" s="3"/>
      <c r="P50" s="3"/>
      <c r="Q50" s="8"/>
      <c r="R50" s="3"/>
    </row>
    <row r="51" spans="1:18" s="4" customFormat="1" ht="9.75" customHeight="1" x14ac:dyDescent="0.2">
      <c r="A51" s="49"/>
      <c r="B51" s="2"/>
      <c r="C51" s="2"/>
      <c r="D51" s="2"/>
      <c r="E51" s="7"/>
      <c r="F51" s="7"/>
      <c r="G51" s="2"/>
      <c r="H51" s="2"/>
      <c r="I51" s="2"/>
      <c r="J51" s="2"/>
      <c r="N51" s="8"/>
      <c r="O51" s="3"/>
      <c r="P51" s="3"/>
      <c r="Q51" s="8"/>
      <c r="R51" s="3"/>
    </row>
    <row r="52" spans="1:18" s="4" customFormat="1" ht="9.75" customHeight="1" x14ac:dyDescent="0.2">
      <c r="A52" s="49"/>
      <c r="B52" s="2"/>
      <c r="C52" s="2"/>
      <c r="D52" s="2"/>
      <c r="E52" s="7"/>
      <c r="F52" s="7"/>
      <c r="G52" s="2"/>
      <c r="H52" s="2"/>
      <c r="I52" s="2"/>
      <c r="O52" s="3"/>
      <c r="P52" s="3"/>
      <c r="Q52" s="8"/>
      <c r="R52" s="3"/>
    </row>
    <row r="53" spans="1:18" s="4" customFormat="1" ht="9.75" customHeight="1" x14ac:dyDescent="0.2">
      <c r="B53" s="2"/>
      <c r="C53" s="3"/>
      <c r="D53" s="2"/>
      <c r="E53" s="3"/>
      <c r="F53" s="2"/>
      <c r="G53" s="56"/>
      <c r="H53" s="57"/>
      <c r="J53" s="57"/>
      <c r="K53" s="57"/>
      <c r="L53" s="8"/>
      <c r="M53" s="8"/>
      <c r="N53" s="8"/>
      <c r="O53" s="8"/>
      <c r="P53" s="8"/>
      <c r="Q53" s="3"/>
      <c r="R53" s="3"/>
    </row>
    <row r="54" spans="1:18" s="4" customFormat="1" ht="10.5" customHeight="1" x14ac:dyDescent="0.2">
      <c r="A54" s="55"/>
      <c r="B54" s="49"/>
      <c r="C54" s="3"/>
      <c r="D54" s="2"/>
      <c r="E54" s="2"/>
      <c r="F54" s="6"/>
      <c r="G54" s="6"/>
      <c r="H54" s="6"/>
      <c r="J54" s="6"/>
      <c r="K54" s="6"/>
      <c r="L54" s="6"/>
      <c r="M54" s="6"/>
      <c r="N54" s="6"/>
      <c r="O54" s="6"/>
      <c r="P54" s="6"/>
      <c r="Q54" s="50"/>
      <c r="R54" s="3"/>
    </row>
    <row r="55" spans="1:18" s="4" customFormat="1" ht="10.5" customHeight="1" x14ac:dyDescent="0.2">
      <c r="A55" s="55"/>
      <c r="B55" s="49"/>
      <c r="C55" s="3"/>
      <c r="D55" s="2"/>
      <c r="E55" s="2"/>
      <c r="F55" s="6"/>
      <c r="G55" s="6"/>
      <c r="H55" s="6"/>
      <c r="J55" s="6"/>
      <c r="K55" s="6"/>
      <c r="L55" s="6"/>
      <c r="M55" s="6"/>
      <c r="N55" s="6"/>
      <c r="O55" s="6"/>
      <c r="P55" s="6"/>
      <c r="Q55" s="50"/>
      <c r="R55" s="3"/>
    </row>
    <row r="56" spans="1:18" s="4" customFormat="1" ht="10.5" customHeight="1" x14ac:dyDescent="0.2">
      <c r="A56" s="55"/>
      <c r="B56" s="49"/>
      <c r="C56" s="3"/>
      <c r="D56" s="2"/>
      <c r="E56" s="2"/>
      <c r="F56" s="6"/>
      <c r="G56" s="6"/>
      <c r="H56" s="6"/>
      <c r="J56" s="6"/>
      <c r="K56" s="6"/>
      <c r="L56" s="6"/>
      <c r="M56" s="6"/>
      <c r="N56" s="6"/>
      <c r="O56" s="6"/>
      <c r="P56" s="6"/>
      <c r="Q56" s="50"/>
      <c r="R56" s="3"/>
    </row>
    <row r="57" spans="1:18" s="4" customFormat="1" ht="10.5" customHeight="1" x14ac:dyDescent="0.2">
      <c r="A57" s="55"/>
      <c r="B57" s="49"/>
      <c r="C57" s="3"/>
      <c r="D57" s="2"/>
      <c r="E57" s="2"/>
      <c r="F57" s="6"/>
      <c r="G57" s="6"/>
      <c r="H57" s="6"/>
      <c r="J57" s="6"/>
      <c r="K57" s="6"/>
      <c r="L57" s="6"/>
      <c r="M57" s="6"/>
      <c r="N57" s="6"/>
      <c r="O57" s="6"/>
      <c r="P57" s="6"/>
      <c r="Q57" s="50"/>
      <c r="R57" s="3"/>
    </row>
    <row r="58" spans="1:18" s="4" customFormat="1" ht="10.5" customHeight="1" x14ac:dyDescent="0.2">
      <c r="A58" s="55"/>
      <c r="B58" s="49"/>
      <c r="C58" s="3"/>
      <c r="D58" s="2"/>
      <c r="E58" s="2"/>
      <c r="F58" s="6"/>
      <c r="G58" s="6"/>
      <c r="H58" s="6"/>
      <c r="J58" s="6"/>
      <c r="K58" s="6"/>
      <c r="L58" s="6"/>
      <c r="M58" s="6"/>
      <c r="N58" s="6"/>
      <c r="O58" s="6"/>
      <c r="P58" s="6"/>
      <c r="Q58" s="50"/>
      <c r="R58" s="3"/>
    </row>
    <row r="59" spans="1:18" s="4" customFormat="1" ht="10.5" customHeight="1" x14ac:dyDescent="0.2">
      <c r="A59" s="55"/>
      <c r="B59" s="49"/>
      <c r="C59" s="3"/>
      <c r="D59" s="2"/>
      <c r="E59" s="2"/>
      <c r="F59" s="6"/>
      <c r="G59" s="6"/>
      <c r="H59" s="6"/>
      <c r="J59" s="6"/>
      <c r="K59" s="6"/>
      <c r="L59" s="6"/>
      <c r="M59" s="6"/>
      <c r="N59" s="6"/>
      <c r="O59" s="6"/>
      <c r="P59" s="6"/>
      <c r="Q59" s="50"/>
      <c r="R59" s="3"/>
    </row>
    <row r="60" spans="1:18" s="4" customFormat="1" ht="10.5" customHeight="1" x14ac:dyDescent="0.2">
      <c r="A60" s="55"/>
      <c r="B60" s="49"/>
      <c r="C60" s="3"/>
      <c r="D60" s="2"/>
      <c r="E60" s="2"/>
      <c r="F60" s="6"/>
      <c r="G60" s="6"/>
      <c r="H60" s="6"/>
      <c r="J60" s="6"/>
      <c r="K60" s="6"/>
      <c r="L60" s="6"/>
      <c r="M60" s="6"/>
      <c r="N60" s="6"/>
      <c r="O60" s="6"/>
      <c r="P60" s="6"/>
      <c r="Q60" s="50"/>
      <c r="R60" s="3"/>
    </row>
    <row r="61" spans="1:18" s="4" customFormat="1" ht="10.5" customHeight="1" x14ac:dyDescent="0.2">
      <c r="A61" s="55"/>
      <c r="B61" s="49"/>
      <c r="C61" s="3"/>
      <c r="D61" s="2"/>
      <c r="E61" s="2"/>
      <c r="F61" s="6"/>
      <c r="G61" s="6"/>
      <c r="H61" s="6"/>
      <c r="J61" s="6"/>
      <c r="K61" s="6"/>
      <c r="L61" s="6"/>
      <c r="M61" s="6"/>
      <c r="N61" s="6"/>
      <c r="O61" s="6"/>
      <c r="P61" s="6"/>
      <c r="Q61" s="50"/>
      <c r="R61" s="3"/>
    </row>
    <row r="62" spans="1:18" s="4" customFormat="1" ht="10.5" customHeight="1" x14ac:dyDescent="0.2">
      <c r="A62" s="55"/>
      <c r="B62" s="49"/>
      <c r="C62" s="3"/>
      <c r="D62" s="2"/>
      <c r="E62" s="2"/>
      <c r="F62" s="6"/>
      <c r="G62" s="6"/>
      <c r="H62" s="6"/>
      <c r="J62" s="6"/>
      <c r="K62" s="6"/>
      <c r="L62" s="6"/>
      <c r="M62" s="6"/>
      <c r="N62" s="6"/>
      <c r="O62" s="6"/>
      <c r="P62" s="6"/>
      <c r="Q62" s="50"/>
      <c r="R62" s="3"/>
    </row>
    <row r="63" spans="1:18" s="4" customFormat="1" ht="10.5" customHeight="1" x14ac:dyDescent="0.2">
      <c r="A63" s="55"/>
      <c r="B63" s="49"/>
      <c r="C63" s="3"/>
      <c r="D63" s="2"/>
      <c r="E63" s="2"/>
      <c r="F63" s="6"/>
      <c r="G63" s="6"/>
      <c r="H63" s="6"/>
      <c r="J63" s="6"/>
      <c r="K63" s="6"/>
      <c r="L63" s="6"/>
      <c r="M63" s="6"/>
      <c r="N63" s="6"/>
      <c r="O63" s="6"/>
      <c r="P63" s="6"/>
      <c r="Q63" s="50"/>
      <c r="R63" s="3"/>
    </row>
    <row r="64" spans="1:18" s="4" customFormat="1" ht="10.5" customHeight="1" x14ac:dyDescent="0.2">
      <c r="A64" s="55"/>
      <c r="B64" s="49"/>
      <c r="C64" s="3"/>
      <c r="D64" s="2"/>
      <c r="E64" s="2"/>
      <c r="F64" s="2"/>
      <c r="G64" s="2"/>
      <c r="H64" s="7"/>
      <c r="J64" s="7"/>
      <c r="K64" s="7"/>
      <c r="L64" s="2"/>
      <c r="M64" s="2"/>
      <c r="N64" s="2"/>
      <c r="O64" s="2"/>
      <c r="P64" s="6"/>
      <c r="Q64" s="50"/>
      <c r="R64" s="3"/>
    </row>
    <row r="65" spans="1:18" s="4" customFormat="1" ht="10.5" customHeight="1" x14ac:dyDescent="0.2">
      <c r="A65" s="55"/>
      <c r="B65" s="49"/>
      <c r="C65" s="3"/>
      <c r="D65" s="2"/>
      <c r="E65" s="2"/>
      <c r="F65" s="6"/>
      <c r="G65" s="6"/>
      <c r="H65" s="6"/>
      <c r="J65" s="6"/>
      <c r="K65" s="6"/>
      <c r="L65" s="6"/>
      <c r="M65" s="6"/>
      <c r="N65" s="6"/>
      <c r="O65" s="6"/>
      <c r="P65" s="6"/>
      <c r="Q65" s="50"/>
      <c r="R65" s="3"/>
    </row>
    <row r="66" spans="1:18" s="4" customFormat="1" ht="10.5" customHeight="1" x14ac:dyDescent="0.2">
      <c r="A66" s="55"/>
      <c r="B66" s="49"/>
      <c r="C66" s="3"/>
      <c r="D66" s="2"/>
      <c r="E66" s="2"/>
      <c r="F66" s="6"/>
      <c r="G66" s="6"/>
      <c r="H66" s="6"/>
      <c r="J66" s="6"/>
      <c r="K66" s="6"/>
      <c r="L66" s="6"/>
      <c r="M66" s="6"/>
      <c r="N66" s="6"/>
      <c r="O66" s="6"/>
      <c r="P66" s="6"/>
      <c r="Q66" s="50"/>
      <c r="R66" s="3"/>
    </row>
    <row r="67" spans="1:18" s="4" customFormat="1" ht="12" customHeight="1" x14ac:dyDescent="0.2">
      <c r="A67" s="55"/>
      <c r="B67" s="49"/>
      <c r="C67" s="3"/>
      <c r="D67" s="2"/>
      <c r="E67" s="2"/>
      <c r="F67" s="6"/>
      <c r="G67" s="6"/>
      <c r="H67" s="6"/>
      <c r="J67" s="6"/>
      <c r="K67" s="6"/>
      <c r="L67" s="6"/>
      <c r="M67" s="6"/>
      <c r="N67" s="6"/>
      <c r="O67" s="6"/>
      <c r="P67" s="6"/>
      <c r="Q67" s="50"/>
      <c r="R67" s="3"/>
    </row>
    <row r="68" spans="1:18" s="4" customFormat="1" ht="10.5" customHeight="1" x14ac:dyDescent="0.2">
      <c r="B68" s="2"/>
      <c r="C68" s="3"/>
      <c r="D68" s="2"/>
      <c r="E68" s="2"/>
      <c r="F68" s="6"/>
      <c r="G68" s="6"/>
      <c r="H68" s="6"/>
      <c r="J68" s="6"/>
      <c r="K68" s="6"/>
      <c r="L68" s="6"/>
      <c r="M68" s="6"/>
      <c r="N68" s="6"/>
      <c r="O68" s="6"/>
      <c r="P68" s="6"/>
      <c r="Q68" s="50"/>
      <c r="R68" s="3"/>
    </row>
    <row r="69" spans="1:18" s="4" customFormat="1" ht="10.5" customHeight="1" x14ac:dyDescent="0.2">
      <c r="B69" s="2"/>
      <c r="C69" s="3"/>
      <c r="D69" s="2"/>
      <c r="E69" s="2"/>
      <c r="F69" s="2"/>
      <c r="G69" s="2"/>
      <c r="H69" s="7"/>
      <c r="J69" s="7"/>
      <c r="K69" s="7"/>
      <c r="L69" s="2"/>
      <c r="M69" s="2"/>
      <c r="N69" s="2"/>
      <c r="O69" s="2"/>
      <c r="P69" s="6"/>
      <c r="Q69" s="50"/>
      <c r="R69" s="3"/>
    </row>
    <row r="70" spans="1:18" s="4" customFormat="1" ht="10.5" customHeight="1" x14ac:dyDescent="0.2">
      <c r="B70" s="2"/>
      <c r="C70" s="3"/>
      <c r="D70" s="2"/>
      <c r="E70" s="2"/>
      <c r="F70" s="6"/>
      <c r="G70" s="6"/>
      <c r="H70" s="6"/>
      <c r="J70" s="6"/>
      <c r="K70" s="6"/>
      <c r="L70" s="6"/>
      <c r="M70" s="6"/>
      <c r="N70" s="6"/>
      <c r="O70" s="6"/>
      <c r="P70" s="6"/>
      <c r="Q70" s="50"/>
      <c r="R70" s="3"/>
    </row>
    <row r="71" spans="1:18" s="4" customFormat="1" ht="10.5" customHeight="1" x14ac:dyDescent="0.2">
      <c r="B71" s="2"/>
      <c r="C71" s="3"/>
      <c r="D71" s="2"/>
      <c r="E71" s="2"/>
      <c r="F71" s="6"/>
      <c r="G71" s="6"/>
      <c r="H71" s="6"/>
      <c r="J71" s="6"/>
      <c r="K71" s="6"/>
      <c r="L71" s="6"/>
      <c r="M71" s="6"/>
      <c r="N71" s="6"/>
      <c r="O71" s="6"/>
      <c r="P71" s="6"/>
      <c r="Q71" s="50"/>
      <c r="R71" s="3"/>
    </row>
    <row r="72" spans="1:18" s="4" customFormat="1" ht="10.5" customHeight="1" x14ac:dyDescent="0.2">
      <c r="B72" s="2"/>
      <c r="C72" s="3"/>
      <c r="D72" s="2"/>
      <c r="E72" s="2"/>
      <c r="F72" s="6"/>
      <c r="G72" s="6"/>
      <c r="H72" s="6"/>
      <c r="J72" s="6"/>
      <c r="K72" s="6"/>
      <c r="L72" s="6"/>
      <c r="M72" s="6"/>
      <c r="N72" s="6"/>
      <c r="O72" s="6"/>
      <c r="P72" s="6"/>
      <c r="Q72" s="50"/>
      <c r="R72" s="3"/>
    </row>
    <row r="73" spans="1:18" s="4" customFormat="1" ht="10.5" customHeight="1" x14ac:dyDescent="0.2">
      <c r="B73" s="2"/>
      <c r="C73" s="3"/>
      <c r="D73" s="2"/>
      <c r="E73" s="2"/>
      <c r="F73" s="6"/>
      <c r="G73" s="6"/>
      <c r="H73" s="6"/>
      <c r="J73" s="6"/>
      <c r="K73" s="6"/>
      <c r="L73" s="6"/>
      <c r="M73" s="6"/>
      <c r="N73" s="6"/>
      <c r="O73" s="6"/>
      <c r="P73" s="6"/>
      <c r="Q73" s="50"/>
      <c r="R73" s="3"/>
    </row>
    <row r="74" spans="1:18" s="4" customFormat="1" ht="10.5" customHeight="1" x14ac:dyDescent="0.2">
      <c r="B74" s="2"/>
      <c r="C74" s="3"/>
      <c r="D74" s="2"/>
      <c r="E74" s="2"/>
      <c r="F74" s="6"/>
      <c r="G74" s="6"/>
      <c r="H74" s="6"/>
      <c r="J74" s="6"/>
      <c r="K74" s="6"/>
      <c r="L74" s="6"/>
      <c r="M74" s="6"/>
      <c r="N74" s="6"/>
      <c r="O74" s="6"/>
      <c r="P74" s="6"/>
      <c r="Q74" s="50"/>
      <c r="R74" s="3"/>
    </row>
    <row r="75" spans="1:18" s="4" customFormat="1" ht="10.5" customHeight="1" x14ac:dyDescent="0.2">
      <c r="B75" s="2"/>
      <c r="C75" s="3"/>
      <c r="D75" s="2"/>
      <c r="E75" s="2"/>
      <c r="F75" s="6"/>
      <c r="G75" s="6"/>
      <c r="H75" s="6"/>
      <c r="J75" s="6"/>
      <c r="K75" s="6"/>
      <c r="L75" s="6"/>
      <c r="M75" s="6"/>
      <c r="N75" s="6"/>
      <c r="O75" s="6"/>
      <c r="P75" s="6"/>
      <c r="Q75" s="50"/>
      <c r="R75" s="3"/>
    </row>
    <row r="76" spans="1:18" s="4" customFormat="1" ht="10.5" customHeight="1" x14ac:dyDescent="0.2">
      <c r="B76" s="2"/>
      <c r="C76" s="3"/>
      <c r="D76" s="2"/>
      <c r="E76" s="2"/>
      <c r="F76" s="6"/>
      <c r="G76" s="6"/>
      <c r="H76" s="6"/>
      <c r="J76" s="6"/>
      <c r="K76" s="6"/>
      <c r="L76" s="6"/>
      <c r="M76" s="6"/>
      <c r="N76" s="6"/>
      <c r="O76" s="6"/>
      <c r="P76" s="6"/>
      <c r="Q76" s="50"/>
      <c r="R76" s="3"/>
    </row>
    <row r="77" spans="1:18" s="4" customFormat="1" ht="10.5" customHeight="1" x14ac:dyDescent="0.2">
      <c r="B77" s="2"/>
      <c r="C77" s="3"/>
      <c r="D77" s="2"/>
      <c r="E77" s="2"/>
      <c r="F77" s="6"/>
      <c r="G77" s="6"/>
      <c r="H77" s="6"/>
      <c r="J77" s="6"/>
      <c r="K77" s="6"/>
      <c r="L77" s="6"/>
      <c r="M77" s="6"/>
      <c r="N77" s="6"/>
      <c r="O77" s="6"/>
      <c r="P77" s="6"/>
      <c r="Q77" s="50"/>
      <c r="R77" s="3"/>
    </row>
    <row r="78" spans="1:18" s="4" customFormat="1" ht="10.5" customHeight="1" x14ac:dyDescent="0.2">
      <c r="B78" s="2"/>
      <c r="C78" s="3"/>
      <c r="D78" s="2"/>
      <c r="E78" s="2"/>
      <c r="F78" s="6"/>
      <c r="G78" s="6"/>
      <c r="H78" s="6"/>
      <c r="J78" s="6"/>
      <c r="K78" s="6"/>
      <c r="L78" s="6"/>
      <c r="M78" s="6"/>
      <c r="N78" s="6"/>
      <c r="O78" s="6"/>
      <c r="P78" s="6"/>
      <c r="Q78" s="50"/>
      <c r="R78" s="3"/>
    </row>
    <row r="79" spans="1:18" s="4" customFormat="1" ht="10.5" customHeight="1" x14ac:dyDescent="0.2">
      <c r="B79" s="2"/>
      <c r="C79" s="3"/>
      <c r="D79" s="2"/>
      <c r="E79" s="2"/>
      <c r="F79" s="6"/>
      <c r="G79" s="6"/>
      <c r="H79" s="6"/>
      <c r="J79" s="6"/>
      <c r="K79" s="6"/>
      <c r="L79" s="6"/>
      <c r="M79" s="6"/>
      <c r="N79" s="6"/>
      <c r="O79" s="6"/>
      <c r="P79" s="6"/>
      <c r="Q79" s="50"/>
      <c r="R79" s="3"/>
    </row>
    <row r="80" spans="1:18" s="4" customFormat="1" ht="10.5" customHeight="1" x14ac:dyDescent="0.2">
      <c r="B80" s="2"/>
      <c r="C80" s="3"/>
      <c r="D80" s="2"/>
      <c r="E80" s="2"/>
      <c r="F80" s="6"/>
      <c r="G80" s="6"/>
      <c r="H80" s="6"/>
      <c r="J80" s="6"/>
      <c r="K80" s="6"/>
      <c r="L80" s="6"/>
      <c r="M80" s="6"/>
      <c r="N80" s="6"/>
      <c r="O80" s="6"/>
      <c r="P80" s="6"/>
      <c r="Q80" s="50"/>
      <c r="R80" s="3"/>
    </row>
    <row r="81" spans="2:18" s="4" customFormat="1" ht="10.5" customHeight="1" x14ac:dyDescent="0.2">
      <c r="B81" s="2"/>
      <c r="C81" s="3"/>
      <c r="D81" s="2"/>
      <c r="E81" s="2"/>
      <c r="F81" s="6"/>
      <c r="G81" s="6"/>
      <c r="H81" s="6"/>
      <c r="J81" s="6"/>
      <c r="K81" s="6"/>
      <c r="L81" s="6"/>
      <c r="M81" s="6"/>
      <c r="N81" s="6"/>
      <c r="O81" s="6"/>
      <c r="P81" s="6"/>
      <c r="Q81" s="50"/>
      <c r="R81" s="3"/>
    </row>
    <row r="82" spans="2:18" s="4" customFormat="1" ht="10.5" customHeight="1" x14ac:dyDescent="0.2">
      <c r="B82" s="2"/>
      <c r="C82" s="3"/>
      <c r="D82" s="2"/>
      <c r="E82" s="2"/>
      <c r="F82" s="6"/>
      <c r="G82" s="6"/>
      <c r="H82" s="6"/>
      <c r="J82" s="6"/>
      <c r="K82" s="6"/>
      <c r="L82" s="6"/>
      <c r="M82" s="6"/>
      <c r="N82" s="6"/>
      <c r="O82" s="6"/>
      <c r="P82" s="6"/>
      <c r="Q82" s="50"/>
      <c r="R82" s="3"/>
    </row>
    <row r="83" spans="2:18" s="4" customFormat="1" ht="10.5" customHeight="1" x14ac:dyDescent="0.2">
      <c r="B83" s="2"/>
      <c r="C83" s="3"/>
      <c r="D83" s="2"/>
      <c r="E83" s="2"/>
      <c r="F83" s="6"/>
      <c r="G83" s="6"/>
      <c r="H83" s="6"/>
      <c r="J83" s="6"/>
      <c r="K83" s="6"/>
      <c r="L83" s="6"/>
      <c r="M83" s="6"/>
      <c r="N83" s="6"/>
      <c r="O83" s="6"/>
      <c r="P83" s="6"/>
      <c r="Q83" s="50"/>
      <c r="R83" s="3"/>
    </row>
    <row r="84" spans="2:18" s="4" customFormat="1" ht="10.5" customHeight="1" x14ac:dyDescent="0.2">
      <c r="B84" s="2"/>
      <c r="C84" s="3"/>
      <c r="D84" s="2"/>
      <c r="E84" s="2"/>
      <c r="F84" s="6"/>
      <c r="G84" s="6"/>
      <c r="H84" s="6"/>
      <c r="J84" s="6"/>
      <c r="K84" s="6"/>
      <c r="L84" s="6"/>
      <c r="M84" s="6"/>
      <c r="N84" s="6"/>
      <c r="O84" s="6"/>
      <c r="P84" s="6"/>
      <c r="Q84" s="50"/>
      <c r="R84" s="3"/>
    </row>
    <row r="85" spans="2:18" s="4" customFormat="1" ht="10.5" customHeight="1" x14ac:dyDescent="0.2">
      <c r="B85" s="2"/>
      <c r="C85" s="3"/>
      <c r="D85" s="2"/>
      <c r="E85" s="2"/>
      <c r="F85" s="6"/>
      <c r="G85" s="6"/>
      <c r="H85" s="6"/>
      <c r="J85" s="6"/>
      <c r="K85" s="6"/>
      <c r="L85" s="6"/>
      <c r="M85" s="6"/>
      <c r="N85" s="6"/>
      <c r="O85" s="6"/>
      <c r="P85" s="6"/>
      <c r="Q85" s="50"/>
      <c r="R85" s="3"/>
    </row>
    <row r="86" spans="2:18" s="4" customFormat="1" ht="10.5" customHeight="1" x14ac:dyDescent="0.2">
      <c r="B86" s="2"/>
      <c r="C86" s="3"/>
      <c r="D86" s="58"/>
      <c r="E86" s="2"/>
      <c r="F86" s="6"/>
      <c r="G86" s="6"/>
      <c r="H86" s="6"/>
      <c r="J86" s="6"/>
      <c r="K86" s="6"/>
      <c r="L86" s="6"/>
      <c r="M86" s="6"/>
      <c r="N86" s="6"/>
      <c r="O86" s="6"/>
      <c r="P86" s="6"/>
      <c r="Q86" s="50"/>
      <c r="R86" s="3"/>
    </row>
    <row r="87" spans="2:18" s="4" customFormat="1" ht="10.5" customHeight="1" x14ac:dyDescent="0.2">
      <c r="B87" s="2"/>
      <c r="C87" s="3"/>
      <c r="D87" s="58"/>
      <c r="E87" s="2"/>
      <c r="F87" s="59"/>
      <c r="G87" s="59"/>
      <c r="H87" s="59"/>
      <c r="J87" s="59"/>
      <c r="K87" s="59"/>
      <c r="L87" s="59"/>
      <c r="M87" s="59"/>
      <c r="N87" s="59"/>
      <c r="O87" s="59"/>
      <c r="P87" s="6"/>
      <c r="Q87" s="59"/>
      <c r="R87" s="3"/>
    </row>
    <row r="88" spans="2:18" s="4" customFormat="1" ht="10.5" customHeight="1" x14ac:dyDescent="0.2">
      <c r="B88" s="2"/>
      <c r="C88" s="3"/>
      <c r="D88" s="2"/>
      <c r="E88" s="58"/>
      <c r="F88" s="42"/>
      <c r="G88" s="42"/>
      <c r="H88" s="42"/>
      <c r="J88" s="42"/>
      <c r="K88" s="42"/>
      <c r="L88" s="42"/>
      <c r="M88" s="42"/>
      <c r="N88" s="42"/>
      <c r="O88" s="42"/>
      <c r="P88" s="6"/>
      <c r="Q88" s="54"/>
      <c r="R88" s="3"/>
    </row>
    <row r="89" spans="2:18" s="4" customFormat="1" ht="10.5" customHeight="1" x14ac:dyDescent="0.2">
      <c r="B89" s="2"/>
      <c r="C89" s="3"/>
      <c r="D89" s="2"/>
      <c r="E89" s="2"/>
      <c r="F89" s="42"/>
      <c r="G89" s="42"/>
      <c r="H89" s="42"/>
      <c r="J89" s="42"/>
      <c r="K89" s="42"/>
      <c r="L89" s="42"/>
      <c r="M89" s="42"/>
      <c r="N89" s="42"/>
      <c r="O89" s="42"/>
      <c r="P89" s="6"/>
      <c r="Q89" s="3"/>
      <c r="R89" s="3"/>
    </row>
    <row r="90" spans="2:18" s="4" customFormat="1" ht="10.5" customHeight="1" x14ac:dyDescent="0.2">
      <c r="B90" s="2"/>
      <c r="C90" s="3"/>
      <c r="D90" s="2"/>
      <c r="E90" s="2"/>
      <c r="F90" s="43"/>
      <c r="G90" s="6"/>
      <c r="H90" s="7"/>
      <c r="J90" s="7"/>
      <c r="K90" s="7"/>
      <c r="L90" s="2"/>
      <c r="M90" s="2"/>
      <c r="N90" s="6"/>
      <c r="O90" s="6"/>
      <c r="P90" s="6"/>
      <c r="Q90" s="3"/>
      <c r="R90" s="3"/>
    </row>
    <row r="91" spans="2:18" s="4" customFormat="1" ht="10.5" customHeight="1" x14ac:dyDescent="0.2">
      <c r="B91" s="2"/>
      <c r="C91" s="3"/>
      <c r="D91" s="2"/>
      <c r="E91" s="3"/>
      <c r="F91" s="3"/>
      <c r="G91" s="3"/>
      <c r="H91" s="3"/>
      <c r="J91" s="3"/>
      <c r="K91" s="3"/>
      <c r="L91" s="3"/>
      <c r="M91" s="3"/>
      <c r="N91" s="3"/>
      <c r="O91" s="3"/>
      <c r="P91" s="6"/>
      <c r="Q91" s="3"/>
      <c r="R91" s="3"/>
    </row>
    <row r="92" spans="2:18" s="4" customFormat="1" ht="10.5" customHeight="1" x14ac:dyDescent="0.2">
      <c r="B92" s="2"/>
      <c r="C92" s="3"/>
      <c r="D92" s="2"/>
      <c r="E92" s="3"/>
      <c r="F92" s="6"/>
      <c r="G92" s="6"/>
      <c r="H92" s="6"/>
      <c r="J92" s="6"/>
      <c r="K92" s="6"/>
      <c r="L92" s="6"/>
      <c r="M92" s="6"/>
      <c r="N92" s="6"/>
      <c r="O92" s="6"/>
      <c r="P92" s="6"/>
      <c r="Q92" s="44"/>
      <c r="R92" s="3"/>
    </row>
    <row r="93" spans="2:18" s="4" customFormat="1" ht="11.25" x14ac:dyDescent="0.2">
      <c r="B93" s="2"/>
      <c r="C93" s="3"/>
      <c r="D93" s="2"/>
      <c r="E93" s="3"/>
      <c r="F93" s="6"/>
      <c r="G93" s="6"/>
      <c r="H93" s="6"/>
      <c r="J93" s="6"/>
      <c r="K93" s="42"/>
      <c r="L93" s="5"/>
      <c r="M93" s="5"/>
      <c r="N93" s="5"/>
      <c r="O93" s="5"/>
      <c r="P93" s="6"/>
      <c r="Q93" s="44"/>
      <c r="R93" s="3"/>
    </row>
    <row r="94" spans="2:18" s="4" customFormat="1" ht="11.25" x14ac:dyDescent="0.2">
      <c r="B94" s="2"/>
      <c r="C94" s="3"/>
      <c r="D94" s="2"/>
      <c r="E94" s="3"/>
      <c r="F94" s="6"/>
      <c r="G94" s="6"/>
      <c r="H94" s="6"/>
      <c r="J94" s="6"/>
      <c r="K94" s="6"/>
      <c r="L94" s="6"/>
      <c r="M94" s="6"/>
      <c r="N94" s="6"/>
      <c r="O94" s="6"/>
      <c r="P94" s="6"/>
      <c r="Q94" s="3"/>
      <c r="R94" s="3"/>
    </row>
    <row r="95" spans="2:18" s="4" customFormat="1" ht="12" x14ac:dyDescent="0.2">
      <c r="B95" s="2"/>
      <c r="C95" s="3"/>
      <c r="D95" s="2"/>
      <c r="E95" s="3"/>
      <c r="F95" s="60"/>
      <c r="G95" s="2"/>
      <c r="H95" s="2"/>
      <c r="K95" s="2"/>
      <c r="L95" s="2"/>
      <c r="M95" s="2"/>
      <c r="N95" s="2"/>
      <c r="O95" s="2"/>
      <c r="P95" s="6"/>
      <c r="Q95" s="7"/>
      <c r="R95" s="3"/>
    </row>
    <row r="96" spans="2:18" s="4" customFormat="1" ht="12" x14ac:dyDescent="0.2">
      <c r="B96" s="2"/>
      <c r="C96" s="3"/>
      <c r="D96" s="2"/>
      <c r="E96" s="3"/>
      <c r="F96" s="60"/>
      <c r="G96" s="6"/>
      <c r="H96" s="2"/>
      <c r="K96" s="6"/>
      <c r="L96" s="2"/>
      <c r="M96" s="2"/>
      <c r="N96" s="6"/>
      <c r="O96" s="2"/>
      <c r="P96" s="2"/>
      <c r="Q96" s="7"/>
      <c r="R96" s="3"/>
    </row>
    <row r="97" spans="2:18" s="4" customFormat="1" ht="11.25" x14ac:dyDescent="0.2">
      <c r="B97" s="2"/>
      <c r="C97" s="3"/>
      <c r="D97" s="2"/>
      <c r="E97" s="3"/>
      <c r="F97" s="61"/>
      <c r="G97" s="61"/>
      <c r="H97" s="2"/>
      <c r="I97" s="2"/>
      <c r="M97" s="7"/>
      <c r="N97" s="7"/>
      <c r="O97" s="7"/>
      <c r="P97" s="7"/>
      <c r="Q97" s="7"/>
      <c r="R97" s="3"/>
    </row>
    <row r="98" spans="2:18" s="4" customFormat="1" ht="11.25" x14ac:dyDescent="0.2">
      <c r="B98" s="2"/>
      <c r="C98" s="3"/>
      <c r="D98" s="2"/>
      <c r="E98" s="3"/>
      <c r="F98" s="2"/>
      <c r="G98" s="6"/>
      <c r="H98" s="2"/>
      <c r="I98" s="2"/>
      <c r="J98" s="6"/>
      <c r="K98" s="2"/>
      <c r="L98" s="7"/>
      <c r="M98" s="7"/>
      <c r="N98" s="7"/>
      <c r="O98" s="7"/>
      <c r="P98" s="7"/>
      <c r="Q98" s="7"/>
      <c r="R98" s="3"/>
    </row>
    <row r="99" spans="2:18" x14ac:dyDescent="0.2">
      <c r="F99" s="64"/>
      <c r="G99" s="64"/>
      <c r="H99" s="65"/>
      <c r="J99" s="64"/>
    </row>
    <row r="100" spans="2:18" x14ac:dyDescent="0.2">
      <c r="F100" s="64"/>
      <c r="G100" s="64"/>
      <c r="H100" s="64"/>
      <c r="I100" s="68"/>
      <c r="J100" s="64"/>
      <c r="N100" s="69"/>
    </row>
    <row r="101" spans="2:18" x14ac:dyDescent="0.2">
      <c r="F101" s="6"/>
      <c r="G101" s="64"/>
      <c r="H101" s="64"/>
      <c r="J101" s="64"/>
      <c r="N101" s="69"/>
    </row>
    <row r="102" spans="2:18" x14ac:dyDescent="0.2">
      <c r="F102" s="64"/>
      <c r="G102" s="64"/>
      <c r="H102" s="64"/>
      <c r="J102" s="64"/>
      <c r="N102" s="70"/>
    </row>
    <row r="103" spans="2:18" x14ac:dyDescent="0.2">
      <c r="F103" s="64"/>
      <c r="G103" s="64"/>
      <c r="H103" s="64"/>
      <c r="J103" s="64"/>
    </row>
    <row r="104" spans="2:18" x14ac:dyDescent="0.2">
      <c r="F104" s="64"/>
      <c r="G104" s="64"/>
      <c r="H104" s="64"/>
      <c r="J104" s="64"/>
    </row>
    <row r="105" spans="2:18" x14ac:dyDescent="0.2">
      <c r="F105" s="64"/>
      <c r="G105" s="64"/>
      <c r="H105" s="64"/>
      <c r="J105" s="64"/>
    </row>
    <row r="106" spans="2:18" x14ac:dyDescent="0.2">
      <c r="F106" s="64"/>
      <c r="G106" s="64"/>
      <c r="H106" s="64"/>
      <c r="J106" s="64"/>
    </row>
    <row r="107" spans="2:18" x14ac:dyDescent="0.2">
      <c r="F107" s="64"/>
      <c r="G107" s="64"/>
      <c r="H107" s="64"/>
      <c r="J107" s="64"/>
    </row>
    <row r="108" spans="2:18" x14ac:dyDescent="0.2">
      <c r="F108" s="64"/>
      <c r="G108" s="64"/>
      <c r="H108" s="64"/>
      <c r="J108" s="64"/>
    </row>
    <row r="109" spans="2:18" x14ac:dyDescent="0.2">
      <c r="F109" s="64"/>
      <c r="G109" s="64"/>
      <c r="H109" s="64"/>
      <c r="J109" s="64"/>
    </row>
  </sheetData>
  <autoFilter ref="A4:R89" xr:uid="{00000000-0001-0000-0000-000000000000}"/>
  <sortState xmlns:xlrd2="http://schemas.microsoft.com/office/spreadsheetml/2017/richdata2" ref="G49:G65">
    <sortCondition ref="G47"/>
  </sortState>
  <mergeCells count="5">
    <mergeCell ref="A30:F30"/>
    <mergeCell ref="A31:F31"/>
    <mergeCell ref="A32:F32"/>
    <mergeCell ref="F3:H3"/>
    <mergeCell ref="I3:M3"/>
  </mergeCells>
  <phoneticPr fontId="5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  <ignoredErrors>
    <ignoredError sqref="J15 H21" formula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2024-08-08T11:47:33Z</dcterms:modified>
</cp:coreProperties>
</file>