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8_{2AC995CE-B9A8-4746-9B05-431533E4A76C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Pasākumi_kārtas!$A$4:$R$113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L19" i="1"/>
  <c r="H19" i="1"/>
  <c r="G19" i="1" s="1"/>
  <c r="M19" i="1" l="1"/>
  <c r="K45" i="1" l="1"/>
  <c r="L45" i="1"/>
  <c r="H45" i="1"/>
  <c r="G45" i="1" s="1"/>
  <c r="M45" i="1" l="1"/>
  <c r="J46" i="1" l="1"/>
  <c r="J10" i="1"/>
  <c r="J8" i="1" l="1"/>
  <c r="K8" i="1" s="1"/>
  <c r="K10" i="1" l="1"/>
  <c r="L46" i="1" l="1"/>
  <c r="K42" i="1" l="1"/>
  <c r="L42" i="1"/>
  <c r="H42" i="1"/>
  <c r="G42" i="1" s="1"/>
  <c r="H41" i="1"/>
  <c r="M42" i="1" l="1"/>
  <c r="L17" i="1" l="1"/>
  <c r="L20" i="1"/>
  <c r="L35" i="1"/>
  <c r="L36" i="1"/>
  <c r="H6" i="1" l="1"/>
  <c r="J7" i="1"/>
  <c r="K7" i="1" s="1"/>
  <c r="J6" i="1"/>
  <c r="H7" i="1"/>
  <c r="G7" i="1" s="1"/>
  <c r="L7" i="1" l="1"/>
  <c r="M7" i="1"/>
  <c r="G41" i="1" l="1"/>
  <c r="H37" i="1"/>
  <c r="G37" i="1" s="1"/>
  <c r="H29" i="1"/>
  <c r="G29" i="1" s="1"/>
  <c r="H24" i="1"/>
  <c r="G24" i="1" s="1"/>
  <c r="H16" i="1"/>
  <c r="G16" i="1" s="1"/>
  <c r="H11" i="1"/>
  <c r="G11" i="1" s="1"/>
  <c r="H5" i="1"/>
  <c r="G5" i="1" s="1"/>
  <c r="G6" i="1"/>
  <c r="H10" i="1"/>
  <c r="G10" i="1" s="1"/>
  <c r="H12" i="1"/>
  <c r="G12" i="1" s="1"/>
  <c r="H13" i="1"/>
  <c r="G13" i="1" s="1"/>
  <c r="H15" i="1"/>
  <c r="G15" i="1" s="1"/>
  <c r="H17" i="1"/>
  <c r="G17" i="1" s="1"/>
  <c r="H18" i="1"/>
  <c r="G18" i="1" s="1"/>
  <c r="H20" i="1"/>
  <c r="G20" i="1" s="1"/>
  <c r="H21" i="1"/>
  <c r="G21" i="1" s="1"/>
  <c r="H22" i="1"/>
  <c r="G22" i="1" s="1"/>
  <c r="H23" i="1"/>
  <c r="G23" i="1" s="1"/>
  <c r="H25" i="1"/>
  <c r="G25" i="1" s="1"/>
  <c r="H26" i="1"/>
  <c r="G26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8" i="1"/>
  <c r="G38" i="1" s="1"/>
  <c r="H39" i="1"/>
  <c r="G39" i="1" s="1"/>
  <c r="H40" i="1"/>
  <c r="G40" i="1" s="1"/>
  <c r="H43" i="1"/>
  <c r="G43" i="1" s="1"/>
  <c r="H44" i="1"/>
  <c r="G44" i="1" s="1"/>
  <c r="H46" i="1"/>
  <c r="G46" i="1" s="1"/>
  <c r="H47" i="1"/>
  <c r="G47" i="1" s="1"/>
  <c r="H28" i="1" l="1"/>
  <c r="G28" i="1" s="1"/>
  <c r="H27" i="1"/>
  <c r="G27" i="1" s="1"/>
  <c r="K5" i="1" l="1"/>
  <c r="K11" i="1"/>
  <c r="K12" i="1"/>
  <c r="K13" i="1"/>
  <c r="K14" i="1"/>
  <c r="K15" i="1"/>
  <c r="K16" i="1"/>
  <c r="K17" i="1"/>
  <c r="K18" i="1"/>
  <c r="K20" i="1"/>
  <c r="K27" i="1"/>
  <c r="K28" i="1"/>
  <c r="K29" i="1"/>
  <c r="K30" i="1"/>
  <c r="K31" i="1"/>
  <c r="K32" i="1"/>
  <c r="K34" i="1"/>
  <c r="K35" i="1"/>
  <c r="K36" i="1"/>
  <c r="K37" i="1"/>
  <c r="K38" i="1"/>
  <c r="K39" i="1"/>
  <c r="K47" i="1"/>
  <c r="K46" i="1" l="1"/>
  <c r="L47" i="1" l="1"/>
  <c r="L38" i="1"/>
  <c r="L5" i="1"/>
  <c r="K6" i="1"/>
  <c r="L10" i="1"/>
  <c r="L11" i="1"/>
  <c r="L12" i="1"/>
  <c r="L13" i="1"/>
  <c r="L15" i="1"/>
  <c r="L16" i="1"/>
  <c r="L18" i="1"/>
  <c r="J21" i="1"/>
  <c r="J22" i="1"/>
  <c r="L22" i="1" s="1"/>
  <c r="J23" i="1"/>
  <c r="L23" i="1" s="1"/>
  <c r="J24" i="1"/>
  <c r="J25" i="1"/>
  <c r="J26" i="1"/>
  <c r="K26" i="1" s="1"/>
  <c r="L27" i="1"/>
  <c r="L28" i="1"/>
  <c r="L29" i="1"/>
  <c r="L30" i="1"/>
  <c r="L31" i="1"/>
  <c r="L32" i="1"/>
  <c r="J33" i="1"/>
  <c r="K33" i="1" s="1"/>
  <c r="L34" i="1"/>
  <c r="L37" i="1"/>
  <c r="L39" i="1"/>
  <c r="J40" i="1"/>
  <c r="J43" i="1"/>
  <c r="K44" i="1"/>
  <c r="K43" i="1" l="1"/>
  <c r="M43" i="1" s="1"/>
  <c r="L43" i="1"/>
  <c r="K40" i="1"/>
  <c r="M40" i="1" s="1"/>
  <c r="L40" i="1"/>
  <c r="K25" i="1"/>
  <c r="M25" i="1" s="1"/>
  <c r="L25" i="1"/>
  <c r="K21" i="1"/>
  <c r="M21" i="1" s="1"/>
  <c r="L21" i="1"/>
  <c r="K22" i="1"/>
  <c r="M22" i="1" s="1"/>
  <c r="M44" i="1"/>
  <c r="M6" i="1"/>
  <c r="H8" i="1"/>
  <c r="G8" i="1" s="1"/>
  <c r="H9" i="1"/>
  <c r="G9" i="1" s="1"/>
  <c r="H14" i="1"/>
  <c r="G14" i="1" s="1"/>
  <c r="M18" i="1"/>
  <c r="M15" i="1"/>
  <c r="M5" i="1"/>
  <c r="M17" i="1"/>
  <c r="M16" i="1"/>
  <c r="M13" i="1"/>
  <c r="M12" i="1"/>
  <c r="M11" i="1"/>
  <c r="M35" i="1"/>
  <c r="M34" i="1"/>
  <c r="M29" i="1"/>
  <c r="M39" i="1"/>
  <c r="M32" i="1"/>
  <c r="M36" i="1"/>
  <c r="M47" i="1"/>
  <c r="M38" i="1"/>
  <c r="M31" i="1"/>
  <c r="M46" i="1"/>
  <c r="M37" i="1"/>
  <c r="M30" i="1"/>
  <c r="M20" i="1"/>
  <c r="M28" i="1"/>
  <c r="M10" i="1"/>
  <c r="M27" i="1"/>
  <c r="L44" i="1"/>
  <c r="L26" i="1"/>
  <c r="M26" i="1"/>
  <c r="L24" i="1"/>
  <c r="K24" i="1"/>
  <c r="M24" i="1" s="1"/>
  <c r="K23" i="1"/>
  <c r="M23" i="1" s="1"/>
  <c r="L6" i="1"/>
  <c r="L33" i="1"/>
  <c r="M33" i="1"/>
  <c r="L41" i="1"/>
  <c r="K41" i="1"/>
  <c r="M41" i="1" s="1"/>
  <c r="J9" i="1"/>
  <c r="L8" i="1"/>
  <c r="L14" i="1"/>
  <c r="M8" i="1" l="1"/>
  <c r="M14" i="1"/>
  <c r="L9" i="1"/>
  <c r="K9" i="1"/>
  <c r="M9" i="1" s="1"/>
  <c r="F48" i="1" l="1"/>
  <c r="G48" i="1" l="1"/>
  <c r="H48" i="1"/>
  <c r="J48" i="1"/>
  <c r="L48" i="1" l="1"/>
  <c r="M48" i="1"/>
  <c r="K48" i="1"/>
</calcChain>
</file>

<file path=xl/sharedStrings.xml><?xml version="1.0" encoding="utf-8"?>
<sst xmlns="http://schemas.openxmlformats.org/spreadsheetml/2006/main" count="427" uniqueCount="160">
  <si>
    <t>Fonds</t>
  </si>
  <si>
    <t>ERAF</t>
  </si>
  <si>
    <t>Kārtas Nr.</t>
  </si>
  <si>
    <t>Atbildīgā iestāde</t>
  </si>
  <si>
    <t>SAM nosaukums</t>
  </si>
  <si>
    <t>Finansējuma saņēmēji/ Finansējuma saņēmēju veidi</t>
  </si>
  <si>
    <t>4.3.1.2.</t>
  </si>
  <si>
    <t>IPIA</t>
  </si>
  <si>
    <t>LM</t>
  </si>
  <si>
    <t>4.3.3.2.</t>
  </si>
  <si>
    <t>4.3.3.3.</t>
  </si>
  <si>
    <t>4.3.3.4.</t>
  </si>
  <si>
    <t>4.3.3.5.</t>
  </si>
  <si>
    <t>4.3.3.6.</t>
  </si>
  <si>
    <t>4.3.3.7.</t>
  </si>
  <si>
    <t>ALTUM</t>
  </si>
  <si>
    <t>N/A</t>
  </si>
  <si>
    <t>4.3.4.1.</t>
  </si>
  <si>
    <t>4.3.4.2.</t>
  </si>
  <si>
    <t>APIA</t>
  </si>
  <si>
    <t>NVO</t>
  </si>
  <si>
    <t>4.3.5.1.</t>
  </si>
  <si>
    <t>4.3.5.2.</t>
  </si>
  <si>
    <t>4.3.5.3.</t>
  </si>
  <si>
    <t>Sociālo pakalpojumu sniedzēji</t>
  </si>
  <si>
    <t>4.3.5.4.</t>
  </si>
  <si>
    <t>Pašvaldības</t>
  </si>
  <si>
    <t>4.3.6.1.</t>
  </si>
  <si>
    <t>Speciālistu, kuru profesionālā darbība saistīta ar bērnu tiesību aizsardzības nodrošināšanu, profesionālās kvalifikācijas pilnveide un bērnu likumisko pārstāvju atbildības stiprināšana bērnu tiesību aizsardzības sistēmas reorganizācijas ietvaros</t>
  </si>
  <si>
    <t>4.3.6.2.</t>
  </si>
  <si>
    <t>Atbalsta pasākumi Veselības un darbspēju ekspertīzes ārstu valsts komisijas klientu apkalpošanas efektivitātes un kvalitātes uzlabošanai, speciālistu profesionālo spēju, invaliditātes informatīvās sistēmas procesu un funkcionalitātes pilnveidei</t>
  </si>
  <si>
    <t>4.3.6.3.</t>
  </si>
  <si>
    <t>Atbalsta instrumentu izstrāde un ieviešana ģimenes funkcionalitātes stiprināšanai</t>
  </si>
  <si>
    <t>4.3.6.5.</t>
  </si>
  <si>
    <t>4.3.6.6.</t>
  </si>
  <si>
    <t>KM</t>
  </si>
  <si>
    <t>VARAM</t>
  </si>
  <si>
    <t>Sociālie partneri</t>
  </si>
  <si>
    <t>Valsts probācijas dienests</t>
  </si>
  <si>
    <t>Ieslodzījuma vietu pārvalde</t>
  </si>
  <si>
    <t>Pieeja tiesiskumam</t>
  </si>
  <si>
    <t xml:space="preserve">Bērnu pieskatīšanas pakalpojumi </t>
  </si>
  <si>
    <t>Starpnozaru sadarbības un atbalsta sistēmas izveide bērnu veselīgais attīstībai un sekmīgai pašrealizācijai</t>
  </si>
  <si>
    <t>LM, IZM, VM, TM, pašvaldības, zinātniskās institūcijas, NVO</t>
  </si>
  <si>
    <t>IKT sistēmu modernizācija labākas bērnu tiesību aizsardzības sistēmas nodrošināšanai</t>
  </si>
  <si>
    <t>IeM, LM, IZM, VM, TM, VARAM, pašvaldības</t>
  </si>
  <si>
    <t xml:space="preserve">Ģimenei draudzīgas vides un sabiedrības veidošana un intervences psiholoģiskā un emocionālā noturīguma veicināšanai </t>
  </si>
  <si>
    <t>EM</t>
  </si>
  <si>
    <t>Sociālo mājokļu atjaunošana vai jaunu sociālo mājokļu būvniecība</t>
  </si>
  <si>
    <t>ESF</t>
  </si>
  <si>
    <t>4.3.4.3.</t>
  </si>
  <si>
    <t>_</t>
  </si>
  <si>
    <t>Pasākuma nosaukums</t>
  </si>
  <si>
    <t>Pasākuma Nr.</t>
  </si>
  <si>
    <t>4.3.4.4.</t>
  </si>
  <si>
    <t>4.3.4.6.</t>
  </si>
  <si>
    <t>4.3.6.4.</t>
  </si>
  <si>
    <t>4.3.6.7.</t>
  </si>
  <si>
    <t>4.3.6.8.</t>
  </si>
  <si>
    <t>4.3.6.9.</t>
  </si>
  <si>
    <t>4.3.4.5.</t>
  </si>
  <si>
    <t>Resocializācijas pakalpojumu probācijas klientiem pilnveidošana un taisnīguma atjaunošanas pieeju attīstība, veicinot probācijas klientu aktīvu līdzdalību sabiedrības procesos un radot priekšnosacījumus viņu veiksmīgai iekļaušanai un nodarbināmībai</t>
  </si>
  <si>
    <t>Nodarbināmības priekšnosacījumu nodrošināšana ieslodzītajiem, pilnveidojot resocializācijas sistēmas efektivitāti,  sekmējot bijušo ieslodzīto iekļaušanos, vienlīdzīgas iespējas un aktīvu līdzdalību</t>
  </si>
  <si>
    <t>TM</t>
  </si>
  <si>
    <t>Atbalsts pilsoniskās sabiedrības organizāciju izaugsmei, stiprinot līdzdalību publiskās pārvaldes lēmumu pieņemšanas procesos</t>
  </si>
  <si>
    <t>VK</t>
  </si>
  <si>
    <t>4.3.1.3.</t>
  </si>
  <si>
    <t>4.3.4.7.</t>
  </si>
  <si>
    <t>Indikatīvie sadarbības partneri</t>
  </si>
  <si>
    <t>4.4.1.1.</t>
  </si>
  <si>
    <t>4.4.1.2.</t>
  </si>
  <si>
    <t>Pārresoru koordinācijas centrs, Pedagoģiski psiholoģiskā atbalsta dienests</t>
  </si>
  <si>
    <t>Pārresoru koordinācijas centrs, Pedagoģiski psiholoģiskā atbalsta dienests un IeM Informācijas centrs</t>
  </si>
  <si>
    <t xml:space="preserve"> Profesionāla un mūsdienīga sociālā darba attīstība</t>
  </si>
  <si>
    <t>Valsts administrācijas skola</t>
  </si>
  <si>
    <t xml:space="preserve"> Bezdarbnieku, darba meklētāju un bezdarba riskam pakļauto personu kvalifikācijas un prasmju paaugstināšana</t>
  </si>
  <si>
    <t xml:space="preserve">Nelabvēlīgākā situācijā esošu bezdarbnieku un ekonomiski neaktīvo iedzīvotāju iekļaušanās darba tirgū sekmēšana </t>
  </si>
  <si>
    <t>Atbalsts sociālajai uzņēmējdarbībai</t>
  </si>
  <si>
    <t>EURES tīkla darbības nodrošināšana Latvijā</t>
  </si>
  <si>
    <t xml:space="preserve">Ilgāka un labāka darba mūža veicināšana </t>
  </si>
  <si>
    <t>Vienlīdzīgu iespēju un nediskriminācijas veicināšana</t>
  </si>
  <si>
    <t>Pasākumi ģimenes un darba dzīves saskaņošanai</t>
  </si>
  <si>
    <t>4.3.5.5.</t>
  </si>
  <si>
    <t xml:space="preserve">"Kultūras un tūrisma lomas palielināšana ekonomiskajā attīstībā, sociālajā iekļaušanā un sociālajās inovācijās" </t>
  </si>
  <si>
    <t>“Uzlabot visu darba meklētāju, jo īpaši jauniešu, ilgstošo bezdarbnieku un nelabvēlīgā situācijā esošu grupu, kā arī neaktīvo personu piekļuvi nodarbinātībai, veicināt pašnodarbinātību un sociālo ekonomiku”</t>
  </si>
  <si>
    <t>"Uzlabot vienlīdzīgu un savlaicīgu piekļuvi kvalitatīviem, ilgtspējīgiem un izmaksu ziņā pieejamiem pakalpojumiem; pilnveidot sociālās aizsardzības sistēmas, tostarp veicināt sociālās aizsardzības pieejamību; uzlabot ilgtermiņa aprūpes pakalpojumu pieejamību, efektivitāti un izturētspēju"</t>
  </si>
  <si>
    <t>"Veicināt nabadzības vai sociālās atstumtības riskam pakļauto cilvēku, tostarp vistrūcīgāko un bērnu, sociālo integrāciju"</t>
  </si>
  <si>
    <t>"Veicināt nabadzības vai sociālās atstumtības riskam pakļauto personu sociālo integrāciju, izmantojot sociālās inovācijas "</t>
  </si>
  <si>
    <t>Atlases veids (IPIA / APIA/ Altum finanšu instrumenti)</t>
  </si>
  <si>
    <t>Sabiedrības saliedēšana, veicinot jauniebraucēju iekļaušanos vietējā sabiedrībā un sekmējot starpkultūru komunikāciju</t>
  </si>
  <si>
    <t xml:space="preserve">Sabiedrības saliedēšana, veicinot sabiedrības pašorganizēšanos un paplašinot sadarbības un līdzdarbības prasmes un iespējas
</t>
  </si>
  <si>
    <t>Nodarbinātības valsts aģentūra</t>
  </si>
  <si>
    <t>Izglītības kvalitātes valsts dienests</t>
  </si>
  <si>
    <t>Sociālās integrācijas valsts aģentūra</t>
  </si>
  <si>
    <t>Valsts darba inspekcija</t>
  </si>
  <si>
    <t>Sabiedrības integrācijas fonds</t>
  </si>
  <si>
    <t>Sabiedrības integrācijas fonds un reģionālie NVO atbalsta centri</t>
  </si>
  <si>
    <t>Sabiederības integrācijas fonds un reģionālie NVO atbalsta centri</t>
  </si>
  <si>
    <t>Veselības un darbspēju ekspertīzes ārstu valsts komisija</t>
  </si>
  <si>
    <t>4.3.3.1.</t>
  </si>
  <si>
    <t xml:space="preserve">Izmēģinājumprojekts strapprofesionāļu komandas atbalsta sniegšanai nemotivētiem cilvēkiem ar garīga rakstura traucējumiem (18+)  </t>
  </si>
  <si>
    <t>“Sekmēt aktīvu iekļaušanu, lai veicinātu vienlīdzīgas iespējas, nediskriminēšanu un aktīvu līdzdalību, kā arī uzlabotu nodarbināmību,  jo īpaši attiecībā uz nelabvēlīgā situācijā esošām grupām”</t>
  </si>
  <si>
    <t>“Veicināt sociāli atstumto kopienu, mājsaimniecību ar zemiem ienākumiem un nelabvēlīgā situācijā esošo grupu, tostarp cilvēku ar īpašām vajadzībām sociāli ekonomisko integrāciju, īstenojot integrētas darbības, tostarp nodrošinot mājokli un sociālos pakalpojumus”</t>
  </si>
  <si>
    <t>ES kohēzijas politikas programmas Latvijai 2021. - 2027.gadam papildinājums</t>
  </si>
  <si>
    <t>4.3.4.9.</t>
  </si>
  <si>
    <t>Sabiedrības integrācijas fonds;
Gala labuma guvēji NVO, NVO un MK memoranda padome</t>
  </si>
  <si>
    <t>4.3.1.5.</t>
  </si>
  <si>
    <t>VSIA "Šampētera nams"</t>
  </si>
  <si>
    <t>Valsts sociālās aprūpes centri</t>
  </si>
  <si>
    <t>NVO un MK memoranda padomes virzīts pārstāvis, VK</t>
  </si>
  <si>
    <t>Elastības finansējuma % atkarībā no fonda</t>
  </si>
  <si>
    <t>Pašvaldības/ NVO</t>
  </si>
  <si>
    <t>Pašvaldības, NVO</t>
  </si>
  <si>
    <t>Pašvaldības un to sociālie dienesti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</si>
  <si>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</si>
  <si>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</si>
  <si>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</si>
  <si>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</si>
  <si>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r>
      <t xml:space="preserve">NVO </t>
    </r>
    <r>
      <rPr>
        <i/>
        <sz val="8"/>
        <rFont val="Calibri"/>
        <family val="2"/>
        <charset val="186"/>
        <scheme val="minor"/>
      </rPr>
      <t>(nepieciešamības gadījumā tiks precizēts)</t>
    </r>
  </si>
  <si>
    <t>subtotal</t>
  </si>
  <si>
    <t xml:space="preserve">NACIONĀLAIS līdzfinansējums </t>
  </si>
  <si>
    <t>Nodarbinātības valsts aģentūras veiktspējas stiprināšana un pakalpojumu modernizēšana</t>
  </si>
  <si>
    <t>Valsts darba inspekcijas veiktspējas stiprināšana un pakalpojumu modernizēšana</t>
  </si>
  <si>
    <t>Atbalsts bērniem ar smagu diagnozi vai funkcionāliem traucējumiem, iespējamu vai esošu invaliditāti un viņu ģimenes locekļiem</t>
  </si>
  <si>
    <t xml:space="preserve">ES FONDU Elastības finansējums </t>
  </si>
  <si>
    <t>Sociālā dialoga attīstība, stiprinot sociālo partneru veiktspēju līdzdarboties likumdošanas, nacionālo reformu un koplīgumu slēgšanas pārrunu procesā</t>
  </si>
  <si>
    <t xml:space="preserve"> “Uzlabot visu darba meklētāju, jo īpaši jauniešu – it sevišķi, īstenojot Garantiju jauniešiem –, ilgstošo bezdarbnieku un darba tirgū nelabvēlīgā situācijā esošo grupu, un ekonomiski neaktīvo personu piekļuvi nodarbinātībai un aktivizācijas pasākumiem, kā arī veicinot pašnodarbinātību un sociālo ekonomiku”</t>
  </si>
  <si>
    <t>2024 IV</t>
  </si>
  <si>
    <t>2024 III</t>
  </si>
  <si>
    <t>2025 I</t>
  </si>
  <si>
    <t>2025 II</t>
  </si>
  <si>
    <t>2026 II</t>
  </si>
  <si>
    <t>2026 I</t>
  </si>
  <si>
    <t>2027 IV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</si>
  <si>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</si>
  <si>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</si>
  <si>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Sabiedrības integrācijas fonds (SIF)</t>
  </si>
  <si>
    <t>4.3.2.0.</t>
  </si>
  <si>
    <t>N/A
Ārpusģimenes aprūpes atbalsta centri</t>
  </si>
  <si>
    <t>Atbalsta pasākumi bērniem ar uzvedības vai atkarību problēmām un to ģimenēm</t>
  </si>
  <si>
    <t>Atbalsts paliatīvās aprūpes sistēmas pilnveidošanai</t>
  </si>
  <si>
    <t>Tiesu administrācija</t>
  </si>
  <si>
    <t xml:space="preserve">Pakalpojumu kvalitātes un pieejamības uzlabošana, tuvinot valsts sociālās aprūpes centru filiāles kopienā sniegtajiem (ģimeniskai videi pietuvinātiem) pakalpojumiem
</t>
  </si>
  <si>
    <t>Sabiedrībā balstītu sociālo pakalpojumu infrastruktūras izveide un attīstība</t>
  </si>
  <si>
    <t>Atbalsta pasākumi diskriminācijas riskam pakļautajām personām vienlīdzīgu iespēju un tiesību realizēšanai dažādās dzīves jomās</t>
  </si>
  <si>
    <t>Sabiedrībā balstītu sociālo pakalpojumu pieejamības palielināšana</t>
  </si>
  <si>
    <t xml:space="preserve">Sociālo pakalpojumu kvalitātes un efektivitātes paaugstināšana
</t>
  </si>
  <si>
    <t>Atbalsts jaunām pieejām sabiedrībā balstītu sociālo pakalpojumu sniegšanā</t>
  </si>
  <si>
    <t>Bērnu aizsardzības centrs</t>
  </si>
  <si>
    <t>Valsts sabiedrība ar ierobežotu atbildību "Bērnu klīniskā universitātes slimnīca"</t>
  </si>
  <si>
    <t>Latvijas Brīvo arodbiedrību savienība, Latvijas Darba devēju konfederācija, Darba drošības un vides veselības institūts</t>
  </si>
  <si>
    <t>Valsts iestāde, pašvaldība, pašvaldības iestāde, valsts vai pašvaldības kapitālsabiedrība, biedrība, nodibinājums, juridiska persona, kuras pamatdarbība ir kultūras vai radošajā nozarē</t>
  </si>
  <si>
    <t xml:space="preserve">Pašvaldība, pašvaldības iestāde, pašvaldības kapitālsabiedrība,  plānošanas reģions, biedrība, nodibinājums, reliģiska organizācija, juridiska vai komercreģistrā reģistrēta fiziska persona, komersants vai valsts pārvaldes iestāde </t>
  </si>
  <si>
    <t>4.3.4.8.</t>
  </si>
  <si>
    <t>Atlase beigusies</t>
  </si>
  <si>
    <t>SIF</t>
  </si>
  <si>
    <t>LM, IZM, VM, pašvaldības un nevalstiskās organizācijas, kuru darbības joma ir saistīta ar pasākuma mērķa grupu interešu pārstāvniecību, kā arī darba devēji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</si>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</sst>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sz val="8"/>
      <name val="Calibri Light"/>
      <family val="2"/>
      <charset val="186"/>
      <scheme val="major"/>
    </font>
    <font>
      <b/>
      <sz val="8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3" fontId="25" fillId="0" borderId="0" xfId="0" applyNumberFormat="1" applyFont="1" applyAlignment="1">
      <alignment horizontal="center" vertical="top"/>
    </xf>
    <xf numFmtId="3" fontId="34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6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9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49" fontId="19" fillId="0" borderId="1" xfId="0" applyNumberFormat="1" applyFont="1" applyBorder="1" applyAlignment="1">
      <alignment horizontal="center" vertical="top"/>
    </xf>
    <xf numFmtId="0" fontId="3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5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4" fontId="21" fillId="3" borderId="1" xfId="9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126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C8" sqref="C8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6" customWidth="1"/>
    <col min="4" max="4" width="6.5703125" style="38" customWidth="1"/>
    <col min="5" max="5" width="11" style="26" hidden="1" customWidth="1" outlineLevel="1"/>
    <col min="6" max="6" width="12.42578125" style="38" customWidth="1" collapsed="1"/>
    <col min="7" max="7" width="12.5703125" style="38" customWidth="1"/>
    <col min="8" max="8" width="11.140625" style="38" customWidth="1"/>
    <col min="9" max="9" width="10.5703125" style="4" hidden="1" customWidth="1" outlineLevel="1"/>
    <col min="10" max="10" width="11.42578125" style="38" customWidth="1" collapsed="1"/>
    <col min="11" max="11" width="12.140625" style="38" customWidth="1"/>
    <col min="12" max="13" width="12.140625" style="28" customWidth="1"/>
    <col min="14" max="14" width="7" style="40" customWidth="1"/>
    <col min="15" max="15" width="42.85546875" style="26" customWidth="1"/>
    <col min="16" max="16" width="31.7109375" style="26" customWidth="1"/>
    <col min="17" max="17" width="9.140625" style="40" customWidth="1"/>
    <col min="18" max="18" width="9.5703125" style="90" customWidth="1"/>
    <col min="19" max="16384" width="9.140625" style="8"/>
  </cols>
  <sheetData>
    <row r="1" spans="1:18" s="7" customFormat="1" ht="17.25" customHeight="1" x14ac:dyDescent="0.2">
      <c r="A1" s="1"/>
      <c r="B1" s="95" t="s">
        <v>103</v>
      </c>
      <c r="C1" s="16"/>
      <c r="D1" s="15"/>
      <c r="E1" s="52"/>
      <c r="F1" s="29"/>
      <c r="G1" s="29"/>
      <c r="H1" s="29"/>
      <c r="I1" s="12"/>
      <c r="J1" s="29"/>
      <c r="K1" s="15"/>
      <c r="L1" s="17"/>
      <c r="M1" s="17"/>
      <c r="N1" s="18"/>
      <c r="O1" s="16"/>
      <c r="P1" s="16"/>
      <c r="Q1" s="18"/>
      <c r="R1" s="89"/>
    </row>
    <row r="2" spans="1:18" ht="11.25" customHeight="1" x14ac:dyDescent="0.2">
      <c r="A2" s="1"/>
      <c r="B2" s="46" t="s">
        <v>158</v>
      </c>
      <c r="C2" s="16"/>
      <c r="D2" s="15"/>
      <c r="E2" s="52"/>
      <c r="F2" s="32"/>
      <c r="G2" s="33"/>
      <c r="H2" s="34"/>
      <c r="I2" s="27"/>
      <c r="J2" s="32"/>
      <c r="K2" s="34"/>
      <c r="L2" s="34"/>
      <c r="M2" s="34"/>
      <c r="N2" s="35"/>
      <c r="O2" s="36"/>
      <c r="P2" s="36"/>
      <c r="Q2" s="35"/>
    </row>
    <row r="3" spans="1:18" ht="23.25" customHeight="1" x14ac:dyDescent="0.2">
      <c r="A3" s="10"/>
      <c r="B3" s="15"/>
      <c r="C3" s="16"/>
      <c r="D3" s="15"/>
      <c r="E3" s="52"/>
      <c r="F3" s="98" t="s">
        <v>114</v>
      </c>
      <c r="G3" s="98"/>
      <c r="H3" s="98"/>
      <c r="I3" s="98" t="s">
        <v>116</v>
      </c>
      <c r="J3" s="98"/>
      <c r="K3" s="98"/>
      <c r="L3" s="98"/>
      <c r="M3" s="98"/>
      <c r="N3" s="18"/>
      <c r="O3" s="16"/>
      <c r="P3" s="16"/>
      <c r="Q3" s="18"/>
      <c r="R3" s="96"/>
    </row>
    <row r="4" spans="1:18" s="37" customFormat="1" ht="66.75" customHeight="1" x14ac:dyDescent="0.25">
      <c r="A4" s="43" t="s">
        <v>4</v>
      </c>
      <c r="B4" s="42" t="s">
        <v>53</v>
      </c>
      <c r="C4" s="42" t="s">
        <v>52</v>
      </c>
      <c r="D4" s="42" t="s">
        <v>2</v>
      </c>
      <c r="E4" s="43" t="s">
        <v>0</v>
      </c>
      <c r="F4" s="43" t="s">
        <v>159</v>
      </c>
      <c r="G4" s="43" t="s">
        <v>117</v>
      </c>
      <c r="H4" s="43" t="s">
        <v>120</v>
      </c>
      <c r="I4" s="43" t="s">
        <v>110</v>
      </c>
      <c r="J4" s="43" t="s">
        <v>124</v>
      </c>
      <c r="K4" s="43" t="s">
        <v>115</v>
      </c>
      <c r="L4" s="43" t="s">
        <v>134</v>
      </c>
      <c r="M4" s="43" t="s">
        <v>135</v>
      </c>
      <c r="N4" s="42" t="s">
        <v>3</v>
      </c>
      <c r="O4" s="42" t="s">
        <v>5</v>
      </c>
      <c r="P4" s="42" t="s">
        <v>68</v>
      </c>
      <c r="Q4" s="42" t="s">
        <v>88</v>
      </c>
      <c r="R4" s="94" t="s">
        <v>157</v>
      </c>
    </row>
    <row r="5" spans="1:18" s="11" customFormat="1" ht="11.25" customHeight="1" x14ac:dyDescent="0.25">
      <c r="A5" s="81" t="s">
        <v>102</v>
      </c>
      <c r="B5" s="19" t="s">
        <v>6</v>
      </c>
      <c r="C5" s="81" t="s">
        <v>142</v>
      </c>
      <c r="D5" s="20" t="s">
        <v>51</v>
      </c>
      <c r="E5" s="19" t="s">
        <v>1</v>
      </c>
      <c r="F5" s="21">
        <v>22203111</v>
      </c>
      <c r="G5" s="21">
        <f t="shared" ref="G5:G47" si="0">F5+H5</f>
        <v>26121308</v>
      </c>
      <c r="H5" s="21">
        <f t="shared" ref="H5:H10" si="1">ROUNDUP((F5/0.85)*0.15,0)</f>
        <v>3918197</v>
      </c>
      <c r="I5" s="22">
        <v>0.15772531601354717</v>
      </c>
      <c r="J5" s="21">
        <v>0</v>
      </c>
      <c r="K5" s="21">
        <f>ROUND((J5/0.85)*0.15,0)</f>
        <v>0</v>
      </c>
      <c r="L5" s="21">
        <f t="shared" ref="L5:L10" si="2">F5-J5</f>
        <v>22203111</v>
      </c>
      <c r="M5" s="21">
        <f t="shared" ref="M5:M10" si="3">H5-K5</f>
        <v>3918197</v>
      </c>
      <c r="N5" s="86" t="s">
        <v>8</v>
      </c>
      <c r="O5" s="20" t="s">
        <v>107</v>
      </c>
      <c r="P5" s="20" t="s">
        <v>108</v>
      </c>
      <c r="Q5" s="86" t="s">
        <v>7</v>
      </c>
      <c r="R5" s="93">
        <v>45317</v>
      </c>
    </row>
    <row r="6" spans="1:18" s="11" customFormat="1" ht="11.25" customHeight="1" x14ac:dyDescent="0.25">
      <c r="A6" s="81" t="s">
        <v>102</v>
      </c>
      <c r="B6" s="19" t="s">
        <v>66</v>
      </c>
      <c r="C6" s="81" t="s">
        <v>48</v>
      </c>
      <c r="D6" s="19">
        <v>1</v>
      </c>
      <c r="E6" s="19" t="s">
        <v>1</v>
      </c>
      <c r="F6" s="82">
        <v>39015000</v>
      </c>
      <c r="G6" s="21">
        <f t="shared" si="0"/>
        <v>45900000</v>
      </c>
      <c r="H6" s="21">
        <f t="shared" si="1"/>
        <v>6885000</v>
      </c>
      <c r="I6" s="22">
        <v>0.15772531601354717</v>
      </c>
      <c r="J6" s="21">
        <f>ROUND(F6*I6,0)</f>
        <v>6153653</v>
      </c>
      <c r="K6" s="21">
        <f>ROUNDDOWN((J6/0.85)*0.15,0)</f>
        <v>1085938</v>
      </c>
      <c r="L6" s="21">
        <f t="shared" si="2"/>
        <v>32861347</v>
      </c>
      <c r="M6" s="21">
        <f t="shared" si="3"/>
        <v>5799062</v>
      </c>
      <c r="N6" s="86" t="s">
        <v>47</v>
      </c>
      <c r="O6" s="20" t="s">
        <v>26</v>
      </c>
      <c r="P6" s="20" t="s">
        <v>16</v>
      </c>
      <c r="Q6" s="86" t="s">
        <v>19</v>
      </c>
      <c r="R6" s="79">
        <v>45261</v>
      </c>
    </row>
    <row r="7" spans="1:18" s="11" customFormat="1" ht="11.25" customHeight="1" x14ac:dyDescent="0.25">
      <c r="A7" s="81" t="s">
        <v>102</v>
      </c>
      <c r="B7" s="19" t="s">
        <v>66</v>
      </c>
      <c r="C7" s="81" t="s">
        <v>48</v>
      </c>
      <c r="D7" s="19">
        <v>2</v>
      </c>
      <c r="E7" s="19" t="s">
        <v>1</v>
      </c>
      <c r="F7" s="82">
        <v>31237500</v>
      </c>
      <c r="G7" s="21">
        <f t="shared" si="0"/>
        <v>36750000</v>
      </c>
      <c r="H7" s="21">
        <f t="shared" si="1"/>
        <v>5512500</v>
      </c>
      <c r="I7" s="22">
        <v>0.15772531601354717</v>
      </c>
      <c r="J7" s="21">
        <f>ROUND(F7*I7,0)</f>
        <v>4926945</v>
      </c>
      <c r="K7" s="21">
        <f>ROUNDDOWN((J7/0.85)*0.15,0)</f>
        <v>869460</v>
      </c>
      <c r="L7" s="21">
        <f t="shared" si="2"/>
        <v>26310555</v>
      </c>
      <c r="M7" s="21">
        <f t="shared" si="3"/>
        <v>4643040</v>
      </c>
      <c r="N7" s="86" t="s">
        <v>47</v>
      </c>
      <c r="O7" s="20" t="s">
        <v>26</v>
      </c>
      <c r="P7" s="20" t="s">
        <v>16</v>
      </c>
      <c r="Q7" s="86" t="s">
        <v>19</v>
      </c>
      <c r="R7" s="20" t="s">
        <v>129</v>
      </c>
    </row>
    <row r="8" spans="1:18" s="11" customFormat="1" ht="11.25" customHeight="1" x14ac:dyDescent="0.25">
      <c r="A8" s="81" t="s">
        <v>102</v>
      </c>
      <c r="B8" s="19" t="s">
        <v>106</v>
      </c>
      <c r="C8" s="81" t="s">
        <v>143</v>
      </c>
      <c r="D8" s="19" t="s">
        <v>51</v>
      </c>
      <c r="E8" s="19" t="s">
        <v>1</v>
      </c>
      <c r="F8" s="82">
        <v>9977402</v>
      </c>
      <c r="G8" s="21">
        <f t="shared" si="0"/>
        <v>11738120</v>
      </c>
      <c r="H8" s="21">
        <f t="shared" si="1"/>
        <v>1760718</v>
      </c>
      <c r="I8" s="22">
        <v>0.15772531601354717</v>
      </c>
      <c r="J8" s="21">
        <f>3389083-67125-1</f>
        <v>3321957</v>
      </c>
      <c r="K8" s="21">
        <f>ROUNDDOWN((J8/0.85)*0.15,0)</f>
        <v>586227</v>
      </c>
      <c r="L8" s="21">
        <f t="shared" si="2"/>
        <v>6655445</v>
      </c>
      <c r="M8" s="21">
        <f t="shared" si="3"/>
        <v>1174491</v>
      </c>
      <c r="N8" s="86" t="s">
        <v>8</v>
      </c>
      <c r="O8" s="20" t="s">
        <v>26</v>
      </c>
      <c r="P8" s="20" t="s">
        <v>16</v>
      </c>
      <c r="Q8" s="86" t="s">
        <v>19</v>
      </c>
      <c r="R8" s="79">
        <v>45434</v>
      </c>
    </row>
    <row r="9" spans="1:18" s="11" customFormat="1" ht="11.25" customHeight="1" x14ac:dyDescent="0.25">
      <c r="A9" s="81" t="s">
        <v>83</v>
      </c>
      <c r="B9" s="20" t="s">
        <v>137</v>
      </c>
      <c r="C9" s="81" t="s">
        <v>51</v>
      </c>
      <c r="D9" s="20" t="s">
        <v>51</v>
      </c>
      <c r="E9" s="19" t="s">
        <v>1</v>
      </c>
      <c r="F9" s="21">
        <v>18922024</v>
      </c>
      <c r="G9" s="21">
        <f t="shared" si="0"/>
        <v>22261205</v>
      </c>
      <c r="H9" s="21">
        <f t="shared" si="1"/>
        <v>3339181</v>
      </c>
      <c r="I9" s="22">
        <v>0.15772531601354717</v>
      </c>
      <c r="J9" s="21">
        <f>ROUND(F9*I9,0)+1753724</f>
        <v>4738206</v>
      </c>
      <c r="K9" s="21">
        <f>ROUND((J9/0.85)*0.15,0)</f>
        <v>836154</v>
      </c>
      <c r="L9" s="21">
        <f t="shared" si="2"/>
        <v>14183818</v>
      </c>
      <c r="M9" s="21">
        <f t="shared" si="3"/>
        <v>2503027</v>
      </c>
      <c r="N9" s="86" t="s">
        <v>35</v>
      </c>
      <c r="O9" s="20" t="s">
        <v>151</v>
      </c>
      <c r="P9" s="20" t="s">
        <v>152</v>
      </c>
      <c r="Q9" s="86" t="s">
        <v>19</v>
      </c>
      <c r="R9" s="20" t="s">
        <v>127</v>
      </c>
    </row>
    <row r="10" spans="1:18" s="44" customFormat="1" ht="11.25" customHeight="1" x14ac:dyDescent="0.25">
      <c r="A10" s="81" t="s">
        <v>126</v>
      </c>
      <c r="B10" s="19" t="s">
        <v>99</v>
      </c>
      <c r="C10" s="81" t="s">
        <v>75</v>
      </c>
      <c r="D10" s="20" t="s">
        <v>51</v>
      </c>
      <c r="E10" s="19" t="s">
        <v>49</v>
      </c>
      <c r="F10" s="21">
        <v>40672500</v>
      </c>
      <c r="G10" s="21">
        <f t="shared" si="0"/>
        <v>47850000</v>
      </c>
      <c r="H10" s="21">
        <f t="shared" si="1"/>
        <v>7177500</v>
      </c>
      <c r="I10" s="23">
        <v>0.15777510878263665</v>
      </c>
      <c r="J10" s="21">
        <f>29154038+1+804653-804653</f>
        <v>29154039</v>
      </c>
      <c r="K10" s="21">
        <f>ROUNDDOWN((J10/0.85)*0.15,0)</f>
        <v>5144830</v>
      </c>
      <c r="L10" s="21">
        <f t="shared" si="2"/>
        <v>11518461</v>
      </c>
      <c r="M10" s="21">
        <f t="shared" si="3"/>
        <v>2032670</v>
      </c>
      <c r="N10" s="86" t="s">
        <v>8</v>
      </c>
      <c r="O10" s="20" t="s">
        <v>91</v>
      </c>
      <c r="P10" s="20" t="s">
        <v>92</v>
      </c>
      <c r="Q10" s="86" t="s">
        <v>7</v>
      </c>
      <c r="R10" s="20" t="s">
        <v>132</v>
      </c>
    </row>
    <row r="11" spans="1:18" s="44" customFormat="1" ht="11.25" customHeight="1" x14ac:dyDescent="0.25">
      <c r="A11" s="81" t="s">
        <v>126</v>
      </c>
      <c r="B11" s="19" t="s">
        <v>9</v>
      </c>
      <c r="C11" s="81" t="s">
        <v>76</v>
      </c>
      <c r="D11" s="20" t="s">
        <v>51</v>
      </c>
      <c r="E11" s="19" t="s">
        <v>49</v>
      </c>
      <c r="F11" s="21">
        <v>55437650</v>
      </c>
      <c r="G11" s="21">
        <f t="shared" si="0"/>
        <v>65220765</v>
      </c>
      <c r="H11" s="21">
        <f>ROUND((F11/0.85)*0.15,0)</f>
        <v>9783115</v>
      </c>
      <c r="I11" s="23">
        <v>0.15777510878263665</v>
      </c>
      <c r="J11" s="21">
        <v>11900000</v>
      </c>
      <c r="K11" s="21">
        <f t="shared" ref="K11:K24" si="4">ROUND((J11/0.85)*0.15,0)</f>
        <v>2100000</v>
      </c>
      <c r="L11" s="21">
        <f t="shared" ref="L11:L42" si="5">F11-J11</f>
        <v>43537650</v>
      </c>
      <c r="M11" s="21">
        <f t="shared" ref="M11:M42" si="6">H11-K11</f>
        <v>7683115</v>
      </c>
      <c r="N11" s="86" t="s">
        <v>8</v>
      </c>
      <c r="O11" s="20" t="s">
        <v>91</v>
      </c>
      <c r="P11" s="20" t="s">
        <v>16</v>
      </c>
      <c r="Q11" s="86" t="s">
        <v>7</v>
      </c>
      <c r="R11" s="79" t="s">
        <v>154</v>
      </c>
    </row>
    <row r="12" spans="1:18" s="44" customFormat="1" ht="11.25" customHeight="1" x14ac:dyDescent="0.25">
      <c r="A12" s="81" t="s">
        <v>126</v>
      </c>
      <c r="B12" s="19" t="s">
        <v>10</v>
      </c>
      <c r="C12" s="81" t="s">
        <v>77</v>
      </c>
      <c r="D12" s="20" t="s">
        <v>51</v>
      </c>
      <c r="E12" s="19" t="s">
        <v>49</v>
      </c>
      <c r="F12" s="21">
        <v>10200000</v>
      </c>
      <c r="G12" s="21">
        <f t="shared" si="0"/>
        <v>12000000</v>
      </c>
      <c r="H12" s="21">
        <f>ROUNDUP((F12/0.85)*0.15,0)</f>
        <v>1800000</v>
      </c>
      <c r="I12" s="23">
        <v>0.15777510878263665</v>
      </c>
      <c r="J12" s="21">
        <v>0</v>
      </c>
      <c r="K12" s="21">
        <f t="shared" si="4"/>
        <v>0</v>
      </c>
      <c r="L12" s="21">
        <f t="shared" si="5"/>
        <v>10200000</v>
      </c>
      <c r="M12" s="21">
        <f t="shared" si="6"/>
        <v>1800000</v>
      </c>
      <c r="N12" s="86" t="s">
        <v>8</v>
      </c>
      <c r="O12" s="19" t="s">
        <v>8</v>
      </c>
      <c r="P12" s="19" t="s">
        <v>15</v>
      </c>
      <c r="Q12" s="86" t="s">
        <v>7</v>
      </c>
      <c r="R12" s="79" t="s">
        <v>154</v>
      </c>
    </row>
    <row r="13" spans="1:18" s="11" customFormat="1" ht="11.25" customHeight="1" x14ac:dyDescent="0.25">
      <c r="A13" s="81" t="s">
        <v>84</v>
      </c>
      <c r="B13" s="19" t="s">
        <v>11</v>
      </c>
      <c r="C13" s="81" t="s">
        <v>78</v>
      </c>
      <c r="D13" s="20" t="s">
        <v>51</v>
      </c>
      <c r="E13" s="19" t="s">
        <v>49</v>
      </c>
      <c r="F13" s="21">
        <v>1262250</v>
      </c>
      <c r="G13" s="21">
        <f t="shared" si="0"/>
        <v>1485000</v>
      </c>
      <c r="H13" s="21">
        <f>ROUNDUP((F13/0.85)*0.15,0)</f>
        <v>222750</v>
      </c>
      <c r="I13" s="23">
        <v>0.15777510878263665</v>
      </c>
      <c r="J13" s="21">
        <v>0</v>
      </c>
      <c r="K13" s="21">
        <f t="shared" si="4"/>
        <v>0</v>
      </c>
      <c r="L13" s="21">
        <f t="shared" si="5"/>
        <v>1262250</v>
      </c>
      <c r="M13" s="21">
        <f t="shared" si="6"/>
        <v>222750</v>
      </c>
      <c r="N13" s="86" t="s">
        <v>8</v>
      </c>
      <c r="O13" s="20" t="s">
        <v>91</v>
      </c>
      <c r="P13" s="20" t="s">
        <v>16</v>
      </c>
      <c r="Q13" s="86" t="s">
        <v>7</v>
      </c>
      <c r="R13" s="79" t="s">
        <v>154</v>
      </c>
    </row>
    <row r="14" spans="1:18" s="44" customFormat="1" ht="11.25" customHeight="1" x14ac:dyDescent="0.25">
      <c r="A14" s="81" t="s">
        <v>84</v>
      </c>
      <c r="B14" s="19" t="s">
        <v>12</v>
      </c>
      <c r="C14" s="81" t="s">
        <v>79</v>
      </c>
      <c r="D14" s="20" t="s">
        <v>51</v>
      </c>
      <c r="E14" s="19" t="s">
        <v>49</v>
      </c>
      <c r="F14" s="21">
        <v>10924527</v>
      </c>
      <c r="G14" s="21">
        <f t="shared" si="0"/>
        <v>12852385</v>
      </c>
      <c r="H14" s="21">
        <f>ROUND((F14/0.85)*0.15,0)</f>
        <v>1927858</v>
      </c>
      <c r="I14" s="23">
        <v>0.15777510878263665</v>
      </c>
      <c r="J14" s="21">
        <v>0</v>
      </c>
      <c r="K14" s="21">
        <f t="shared" si="4"/>
        <v>0</v>
      </c>
      <c r="L14" s="21">
        <f t="shared" si="5"/>
        <v>10924527</v>
      </c>
      <c r="M14" s="21">
        <f t="shared" si="6"/>
        <v>1927858</v>
      </c>
      <c r="N14" s="86" t="s">
        <v>8</v>
      </c>
      <c r="O14" s="20" t="s">
        <v>91</v>
      </c>
      <c r="P14" s="20" t="s">
        <v>150</v>
      </c>
      <c r="Q14" s="86" t="s">
        <v>7</v>
      </c>
      <c r="R14" s="20" t="s">
        <v>128</v>
      </c>
    </row>
    <row r="15" spans="1:18" s="11" customFormat="1" ht="11.25" customHeight="1" x14ac:dyDescent="0.25">
      <c r="A15" s="81" t="s">
        <v>126</v>
      </c>
      <c r="B15" s="19" t="s">
        <v>13</v>
      </c>
      <c r="C15" s="81" t="s">
        <v>121</v>
      </c>
      <c r="D15" s="20" t="s">
        <v>51</v>
      </c>
      <c r="E15" s="19" t="s">
        <v>49</v>
      </c>
      <c r="F15" s="21">
        <v>6800000</v>
      </c>
      <c r="G15" s="21">
        <f t="shared" si="0"/>
        <v>8000000</v>
      </c>
      <c r="H15" s="21">
        <f>ROUNDUP((F15/0.85)*0.15,0)</f>
        <v>1200000</v>
      </c>
      <c r="I15" s="23">
        <v>0.15777510878263665</v>
      </c>
      <c r="J15" s="21">
        <v>0</v>
      </c>
      <c r="K15" s="21">
        <f t="shared" si="4"/>
        <v>0</v>
      </c>
      <c r="L15" s="21">
        <f t="shared" si="5"/>
        <v>6800000</v>
      </c>
      <c r="M15" s="21">
        <f t="shared" si="6"/>
        <v>1200000</v>
      </c>
      <c r="N15" s="86" t="s">
        <v>8</v>
      </c>
      <c r="O15" s="20" t="s">
        <v>91</v>
      </c>
      <c r="P15" s="20" t="s">
        <v>16</v>
      </c>
      <c r="Q15" s="86" t="s">
        <v>7</v>
      </c>
      <c r="R15" s="79" t="s">
        <v>154</v>
      </c>
    </row>
    <row r="16" spans="1:18" s="11" customFormat="1" ht="11.25" customHeight="1" x14ac:dyDescent="0.25">
      <c r="A16" s="81" t="s">
        <v>126</v>
      </c>
      <c r="B16" s="19" t="s">
        <v>14</v>
      </c>
      <c r="C16" s="81" t="s">
        <v>122</v>
      </c>
      <c r="D16" s="20" t="s">
        <v>51</v>
      </c>
      <c r="E16" s="19" t="s">
        <v>49</v>
      </c>
      <c r="F16" s="21">
        <v>4249999</v>
      </c>
      <c r="G16" s="21">
        <f t="shared" si="0"/>
        <v>4999999</v>
      </c>
      <c r="H16" s="21">
        <f>ROUND((F16/0.85)*0.15,0)</f>
        <v>750000</v>
      </c>
      <c r="I16" s="23">
        <v>0.15777510878263665</v>
      </c>
      <c r="J16" s="21">
        <v>0</v>
      </c>
      <c r="K16" s="21">
        <f t="shared" si="4"/>
        <v>0</v>
      </c>
      <c r="L16" s="21">
        <f t="shared" si="5"/>
        <v>4249999</v>
      </c>
      <c r="M16" s="21">
        <f t="shared" si="6"/>
        <v>750000</v>
      </c>
      <c r="N16" s="86" t="s">
        <v>8</v>
      </c>
      <c r="O16" s="19" t="s">
        <v>94</v>
      </c>
      <c r="P16" s="20" t="s">
        <v>16</v>
      </c>
      <c r="Q16" s="86" t="s">
        <v>7</v>
      </c>
      <c r="R16" s="79">
        <v>45446</v>
      </c>
    </row>
    <row r="17" spans="1:18" s="11" customFormat="1" ht="11.25" customHeight="1" x14ac:dyDescent="0.25">
      <c r="A17" s="81" t="s">
        <v>101</v>
      </c>
      <c r="B17" s="19" t="s">
        <v>17</v>
      </c>
      <c r="C17" s="81" t="s">
        <v>80</v>
      </c>
      <c r="D17" s="20" t="s">
        <v>51</v>
      </c>
      <c r="E17" s="19" t="s">
        <v>49</v>
      </c>
      <c r="F17" s="21">
        <v>1700000</v>
      </c>
      <c r="G17" s="21">
        <f t="shared" si="0"/>
        <v>2000000</v>
      </c>
      <c r="H17" s="21">
        <f t="shared" ref="H17:H23" si="7">ROUNDUP((F17/0.85)*0.15,0)</f>
        <v>300000</v>
      </c>
      <c r="I17" s="23">
        <v>0.15777510878263665</v>
      </c>
      <c r="J17" s="21">
        <v>0</v>
      </c>
      <c r="K17" s="21">
        <f t="shared" si="4"/>
        <v>0</v>
      </c>
      <c r="L17" s="21">
        <f t="shared" si="5"/>
        <v>1700000</v>
      </c>
      <c r="M17" s="21">
        <f t="shared" si="6"/>
        <v>300000</v>
      </c>
      <c r="N17" s="86" t="s">
        <v>8</v>
      </c>
      <c r="O17" s="19" t="s">
        <v>8</v>
      </c>
      <c r="P17" s="20" t="s">
        <v>74</v>
      </c>
      <c r="Q17" s="86" t="s">
        <v>7</v>
      </c>
      <c r="R17" s="79" t="s">
        <v>154</v>
      </c>
    </row>
    <row r="18" spans="1:18" s="11" customFormat="1" ht="11.25" customHeight="1" x14ac:dyDescent="0.25">
      <c r="A18" s="81" t="s">
        <v>101</v>
      </c>
      <c r="B18" s="19" t="s">
        <v>18</v>
      </c>
      <c r="C18" s="81" t="s">
        <v>144</v>
      </c>
      <c r="D18" s="20">
        <v>1</v>
      </c>
      <c r="E18" s="19" t="s">
        <v>49</v>
      </c>
      <c r="F18" s="21">
        <v>1581568</v>
      </c>
      <c r="G18" s="21">
        <f t="shared" si="0"/>
        <v>1860669</v>
      </c>
      <c r="H18" s="21">
        <f t="shared" si="7"/>
        <v>279101</v>
      </c>
      <c r="I18" s="23">
        <v>0.15777510878263665</v>
      </c>
      <c r="J18" s="21">
        <v>0</v>
      </c>
      <c r="K18" s="21">
        <f t="shared" si="4"/>
        <v>0</v>
      </c>
      <c r="L18" s="21">
        <f t="shared" si="5"/>
        <v>1581568</v>
      </c>
      <c r="M18" s="21">
        <f t="shared" si="6"/>
        <v>279101</v>
      </c>
      <c r="N18" s="86" t="s">
        <v>8</v>
      </c>
      <c r="O18" s="19" t="s">
        <v>20</v>
      </c>
      <c r="P18" s="20" t="s">
        <v>16</v>
      </c>
      <c r="Q18" s="86" t="s">
        <v>19</v>
      </c>
      <c r="R18" s="79">
        <v>45421</v>
      </c>
    </row>
    <row r="19" spans="1:18" s="11" customFormat="1" ht="11.25" customHeight="1" x14ac:dyDescent="0.25">
      <c r="A19" s="81" t="s">
        <v>101</v>
      </c>
      <c r="B19" s="19" t="s">
        <v>18</v>
      </c>
      <c r="C19" s="81" t="s">
        <v>144</v>
      </c>
      <c r="D19" s="20">
        <v>2</v>
      </c>
      <c r="E19" s="19" t="s">
        <v>49</v>
      </c>
      <c r="F19" s="21">
        <v>3163132</v>
      </c>
      <c r="G19" s="21">
        <f t="shared" si="0"/>
        <v>3721332</v>
      </c>
      <c r="H19" s="21">
        <f t="shared" si="7"/>
        <v>558200</v>
      </c>
      <c r="I19" s="23">
        <v>0.15777510878263665</v>
      </c>
      <c r="J19" s="21">
        <v>0</v>
      </c>
      <c r="K19" s="21">
        <f t="shared" si="4"/>
        <v>0</v>
      </c>
      <c r="L19" s="21">
        <f t="shared" si="5"/>
        <v>3163132</v>
      </c>
      <c r="M19" s="21">
        <f t="shared" si="6"/>
        <v>558200</v>
      </c>
      <c r="N19" s="86" t="s">
        <v>8</v>
      </c>
      <c r="O19" s="19" t="s">
        <v>20</v>
      </c>
      <c r="P19" s="20" t="s">
        <v>16</v>
      </c>
      <c r="Q19" s="86" t="s">
        <v>19</v>
      </c>
      <c r="R19" s="20" t="s">
        <v>131</v>
      </c>
    </row>
    <row r="20" spans="1:18" s="11" customFormat="1" ht="11.25" customHeight="1" x14ac:dyDescent="0.25">
      <c r="A20" s="81" t="s">
        <v>101</v>
      </c>
      <c r="B20" s="19" t="s">
        <v>50</v>
      </c>
      <c r="C20" s="81" t="s">
        <v>81</v>
      </c>
      <c r="D20" s="20">
        <v>1</v>
      </c>
      <c r="E20" s="19" t="s">
        <v>49</v>
      </c>
      <c r="F20" s="21">
        <v>4513381</v>
      </c>
      <c r="G20" s="21">
        <f t="shared" si="0"/>
        <v>5309860</v>
      </c>
      <c r="H20" s="21">
        <f t="shared" si="7"/>
        <v>796479</v>
      </c>
      <c r="I20" s="23">
        <v>0.15777510878263665</v>
      </c>
      <c r="J20" s="21">
        <v>0</v>
      </c>
      <c r="K20" s="21">
        <f t="shared" si="4"/>
        <v>0</v>
      </c>
      <c r="L20" s="21">
        <f t="shared" si="5"/>
        <v>4513381</v>
      </c>
      <c r="M20" s="21">
        <f t="shared" si="6"/>
        <v>796479</v>
      </c>
      <c r="N20" s="86" t="s">
        <v>8</v>
      </c>
      <c r="O20" s="19" t="s">
        <v>8</v>
      </c>
      <c r="P20" s="20" t="s">
        <v>16</v>
      </c>
      <c r="Q20" s="86" t="s">
        <v>7</v>
      </c>
      <c r="R20" s="79" t="s">
        <v>154</v>
      </c>
    </row>
    <row r="21" spans="1:18" s="11" customFormat="1" ht="11.25" customHeight="1" x14ac:dyDescent="0.25">
      <c r="A21" s="81" t="s">
        <v>101</v>
      </c>
      <c r="B21" s="20" t="s">
        <v>54</v>
      </c>
      <c r="C21" s="81" t="s">
        <v>125</v>
      </c>
      <c r="D21" s="20" t="s">
        <v>51</v>
      </c>
      <c r="E21" s="19" t="s">
        <v>49</v>
      </c>
      <c r="F21" s="21">
        <v>1479000</v>
      </c>
      <c r="G21" s="21">
        <f t="shared" si="0"/>
        <v>1740000</v>
      </c>
      <c r="H21" s="21">
        <f t="shared" si="7"/>
        <v>261000</v>
      </c>
      <c r="I21" s="23">
        <v>0.15777510878263665</v>
      </c>
      <c r="J21" s="21">
        <f t="shared" ref="J21:J26" si="8">ROUND(F21*I21,0)</f>
        <v>233349</v>
      </c>
      <c r="K21" s="21">
        <f t="shared" si="4"/>
        <v>41179</v>
      </c>
      <c r="L21" s="21">
        <f t="shared" si="5"/>
        <v>1245651</v>
      </c>
      <c r="M21" s="21">
        <f t="shared" si="6"/>
        <v>219821</v>
      </c>
      <c r="N21" s="69" t="s">
        <v>65</v>
      </c>
      <c r="O21" s="20" t="s">
        <v>37</v>
      </c>
      <c r="P21" s="20" t="s">
        <v>16</v>
      </c>
      <c r="Q21" s="69" t="s">
        <v>7</v>
      </c>
      <c r="R21" s="79" t="s">
        <v>154</v>
      </c>
    </row>
    <row r="22" spans="1:18" s="11" customFormat="1" ht="11.25" customHeight="1" x14ac:dyDescent="0.25">
      <c r="A22" s="81" t="s">
        <v>101</v>
      </c>
      <c r="B22" s="20" t="s">
        <v>60</v>
      </c>
      <c r="C22" s="81" t="s">
        <v>64</v>
      </c>
      <c r="D22" s="20" t="s">
        <v>51</v>
      </c>
      <c r="E22" s="19" t="s">
        <v>49</v>
      </c>
      <c r="F22" s="21">
        <v>1479000</v>
      </c>
      <c r="G22" s="21">
        <f t="shared" si="0"/>
        <v>1740000</v>
      </c>
      <c r="H22" s="21">
        <f t="shared" si="7"/>
        <v>261000</v>
      </c>
      <c r="I22" s="23">
        <v>0.15777510878263665</v>
      </c>
      <c r="J22" s="21">
        <f t="shared" si="8"/>
        <v>233349</v>
      </c>
      <c r="K22" s="21">
        <f t="shared" si="4"/>
        <v>41179</v>
      </c>
      <c r="L22" s="21">
        <f t="shared" si="5"/>
        <v>1245651</v>
      </c>
      <c r="M22" s="21">
        <f t="shared" si="6"/>
        <v>219821</v>
      </c>
      <c r="N22" s="69" t="s">
        <v>65</v>
      </c>
      <c r="O22" s="20" t="s">
        <v>105</v>
      </c>
      <c r="P22" s="20" t="s">
        <v>109</v>
      </c>
      <c r="Q22" s="86" t="s">
        <v>7</v>
      </c>
      <c r="R22" s="79" t="s">
        <v>154</v>
      </c>
    </row>
    <row r="23" spans="1:18" s="11" customFormat="1" ht="11.25" customHeight="1" x14ac:dyDescent="0.25">
      <c r="A23" s="81" t="s">
        <v>101</v>
      </c>
      <c r="B23" s="20" t="s">
        <v>55</v>
      </c>
      <c r="C23" s="81" t="s">
        <v>61</v>
      </c>
      <c r="D23" s="20" t="s">
        <v>51</v>
      </c>
      <c r="E23" s="19" t="s">
        <v>49</v>
      </c>
      <c r="F23" s="21">
        <v>2865562</v>
      </c>
      <c r="G23" s="21">
        <f t="shared" si="0"/>
        <v>3371250</v>
      </c>
      <c r="H23" s="21">
        <f t="shared" si="7"/>
        <v>505688</v>
      </c>
      <c r="I23" s="23">
        <v>0.15777510878263665</v>
      </c>
      <c r="J23" s="21">
        <f t="shared" si="8"/>
        <v>452114</v>
      </c>
      <c r="K23" s="21">
        <f t="shared" si="4"/>
        <v>79785</v>
      </c>
      <c r="L23" s="21">
        <f t="shared" si="5"/>
        <v>2413448</v>
      </c>
      <c r="M23" s="21">
        <f t="shared" si="6"/>
        <v>425903</v>
      </c>
      <c r="N23" s="69" t="s">
        <v>63</v>
      </c>
      <c r="O23" s="20" t="s">
        <v>38</v>
      </c>
      <c r="P23" s="20" t="s">
        <v>16</v>
      </c>
      <c r="Q23" s="69" t="s">
        <v>7</v>
      </c>
      <c r="R23" s="79" t="s">
        <v>154</v>
      </c>
    </row>
    <row r="24" spans="1:18" s="11" customFormat="1" ht="11.25" customHeight="1" x14ac:dyDescent="0.25">
      <c r="A24" s="81" t="s">
        <v>101</v>
      </c>
      <c r="B24" s="20" t="s">
        <v>67</v>
      </c>
      <c r="C24" s="81" t="s">
        <v>62</v>
      </c>
      <c r="D24" s="20" t="s">
        <v>51</v>
      </c>
      <c r="E24" s="19" t="s">
        <v>49</v>
      </c>
      <c r="F24" s="21">
        <v>2865563</v>
      </c>
      <c r="G24" s="21">
        <f t="shared" si="0"/>
        <v>3371251</v>
      </c>
      <c r="H24" s="21">
        <f>ROUND((F24/0.85)*0.15,0)</f>
        <v>505688</v>
      </c>
      <c r="I24" s="23">
        <v>0.15777510878263665</v>
      </c>
      <c r="J24" s="21">
        <f t="shared" si="8"/>
        <v>452115</v>
      </c>
      <c r="K24" s="21">
        <f t="shared" si="4"/>
        <v>79785</v>
      </c>
      <c r="L24" s="21">
        <f t="shared" si="5"/>
        <v>2413448</v>
      </c>
      <c r="M24" s="21">
        <f t="shared" si="6"/>
        <v>425903</v>
      </c>
      <c r="N24" s="69" t="s">
        <v>63</v>
      </c>
      <c r="O24" s="20" t="s">
        <v>39</v>
      </c>
      <c r="P24" s="20" t="s">
        <v>16</v>
      </c>
      <c r="Q24" s="69" t="s">
        <v>7</v>
      </c>
      <c r="R24" s="79" t="s">
        <v>154</v>
      </c>
    </row>
    <row r="25" spans="1:18" s="11" customFormat="1" ht="11.25" customHeight="1" x14ac:dyDescent="0.25">
      <c r="A25" s="81" t="s">
        <v>101</v>
      </c>
      <c r="B25" s="20" t="s">
        <v>153</v>
      </c>
      <c r="C25" s="81" t="s">
        <v>89</v>
      </c>
      <c r="D25" s="20" t="s">
        <v>51</v>
      </c>
      <c r="E25" s="19" t="s">
        <v>49</v>
      </c>
      <c r="F25" s="21">
        <v>2218500</v>
      </c>
      <c r="G25" s="21">
        <f t="shared" si="0"/>
        <v>2610000</v>
      </c>
      <c r="H25" s="21">
        <f>ROUNDUP((F25/0.85)*0.15,0)</f>
        <v>391500</v>
      </c>
      <c r="I25" s="23">
        <v>0.15777510878263665</v>
      </c>
      <c r="J25" s="21">
        <f t="shared" si="8"/>
        <v>350024</v>
      </c>
      <c r="K25" s="21">
        <f>ROUNDDOWN((J25/0.85)*0.15,0)</f>
        <v>61768</v>
      </c>
      <c r="L25" s="21">
        <f t="shared" si="5"/>
        <v>1868476</v>
      </c>
      <c r="M25" s="21">
        <f t="shared" si="6"/>
        <v>329732</v>
      </c>
      <c r="N25" s="86" t="s">
        <v>35</v>
      </c>
      <c r="O25" s="20" t="s">
        <v>95</v>
      </c>
      <c r="P25" s="19" t="s">
        <v>20</v>
      </c>
      <c r="Q25" s="86" t="s">
        <v>7</v>
      </c>
      <c r="R25" s="79" t="s">
        <v>154</v>
      </c>
    </row>
    <row r="26" spans="1:18" s="11" customFormat="1" ht="11.25" customHeight="1" x14ac:dyDescent="0.25">
      <c r="A26" s="81" t="s">
        <v>101</v>
      </c>
      <c r="B26" s="20" t="s">
        <v>104</v>
      </c>
      <c r="C26" s="81" t="s">
        <v>90</v>
      </c>
      <c r="D26" s="20" t="s">
        <v>51</v>
      </c>
      <c r="E26" s="19" t="s">
        <v>49</v>
      </c>
      <c r="F26" s="21">
        <v>3697500</v>
      </c>
      <c r="G26" s="21">
        <f t="shared" si="0"/>
        <v>4350000</v>
      </c>
      <c r="H26" s="21">
        <f>ROUNDUP((F26/0.85)*0.15,0)</f>
        <v>652500</v>
      </c>
      <c r="I26" s="23">
        <v>0.15777510878263665</v>
      </c>
      <c r="J26" s="21">
        <f t="shared" si="8"/>
        <v>583373</v>
      </c>
      <c r="K26" s="21">
        <f t="shared" ref="K26:K43" si="9">ROUND((J26/0.85)*0.15,0)</f>
        <v>102948</v>
      </c>
      <c r="L26" s="21">
        <f t="shared" si="5"/>
        <v>3114127</v>
      </c>
      <c r="M26" s="21">
        <f t="shared" si="6"/>
        <v>549552</v>
      </c>
      <c r="N26" s="69" t="s">
        <v>35</v>
      </c>
      <c r="O26" s="20" t="s">
        <v>96</v>
      </c>
      <c r="P26" s="20" t="s">
        <v>97</v>
      </c>
      <c r="Q26" s="86" t="s">
        <v>7</v>
      </c>
      <c r="R26" s="20" t="s">
        <v>127</v>
      </c>
    </row>
    <row r="27" spans="1:18" s="11" customFormat="1" ht="11.25" customHeight="1" x14ac:dyDescent="0.25">
      <c r="A27" s="81" t="s">
        <v>85</v>
      </c>
      <c r="B27" s="19" t="s">
        <v>21</v>
      </c>
      <c r="C27" s="81" t="s">
        <v>145</v>
      </c>
      <c r="D27" s="20">
        <v>1</v>
      </c>
      <c r="E27" s="19" t="s">
        <v>49</v>
      </c>
      <c r="F27" s="21">
        <v>50223001</v>
      </c>
      <c r="G27" s="21">
        <f t="shared" si="0"/>
        <v>59085884</v>
      </c>
      <c r="H27" s="21">
        <f>ROUNDUP((F27/0.85)*0.15,0)</f>
        <v>8862883</v>
      </c>
      <c r="I27" s="23">
        <v>0.15777510878263665</v>
      </c>
      <c r="J27" s="21">
        <v>0</v>
      </c>
      <c r="K27" s="21">
        <f t="shared" si="9"/>
        <v>0</v>
      </c>
      <c r="L27" s="21">
        <f t="shared" si="5"/>
        <v>50223001</v>
      </c>
      <c r="M27" s="21">
        <f t="shared" si="6"/>
        <v>8862883</v>
      </c>
      <c r="N27" s="86" t="s">
        <v>8</v>
      </c>
      <c r="O27" s="19" t="s">
        <v>112</v>
      </c>
      <c r="P27" s="20" t="s">
        <v>16</v>
      </c>
      <c r="Q27" s="86" t="s">
        <v>19</v>
      </c>
      <c r="R27" s="79">
        <v>45434</v>
      </c>
    </row>
    <row r="28" spans="1:18" s="11" customFormat="1" ht="11.25" customHeight="1" x14ac:dyDescent="0.25">
      <c r="A28" s="81" t="s">
        <v>85</v>
      </c>
      <c r="B28" s="19" t="s">
        <v>21</v>
      </c>
      <c r="C28" s="81" t="s">
        <v>145</v>
      </c>
      <c r="D28" s="20">
        <v>2</v>
      </c>
      <c r="E28" s="19" t="s">
        <v>49</v>
      </c>
      <c r="F28" s="21">
        <v>13430158</v>
      </c>
      <c r="G28" s="21">
        <f t="shared" si="0"/>
        <v>15800186</v>
      </c>
      <c r="H28" s="21">
        <f>ROUND((F28/0.85)*0.15,0)</f>
        <v>2370028</v>
      </c>
      <c r="I28" s="23">
        <v>0.15777510878263665</v>
      </c>
      <c r="J28" s="21">
        <v>0</v>
      </c>
      <c r="K28" s="21">
        <f t="shared" si="9"/>
        <v>0</v>
      </c>
      <c r="L28" s="21">
        <f t="shared" si="5"/>
        <v>13430158</v>
      </c>
      <c r="M28" s="21">
        <f t="shared" si="6"/>
        <v>2370028</v>
      </c>
      <c r="N28" s="86" t="s">
        <v>8</v>
      </c>
      <c r="O28" s="19" t="s">
        <v>111</v>
      </c>
      <c r="P28" s="20" t="s">
        <v>16</v>
      </c>
      <c r="Q28" s="86" t="s">
        <v>19</v>
      </c>
      <c r="R28" s="20" t="s">
        <v>129</v>
      </c>
    </row>
    <row r="29" spans="1:18" s="11" customFormat="1" ht="11.25" customHeight="1" x14ac:dyDescent="0.25">
      <c r="A29" s="81" t="s">
        <v>85</v>
      </c>
      <c r="B29" s="19" t="s">
        <v>21</v>
      </c>
      <c r="C29" s="81" t="s">
        <v>145</v>
      </c>
      <c r="D29" s="20">
        <v>3</v>
      </c>
      <c r="E29" s="19" t="s">
        <v>49</v>
      </c>
      <c r="F29" s="21">
        <v>1690264</v>
      </c>
      <c r="G29" s="21">
        <f t="shared" si="0"/>
        <v>1988546</v>
      </c>
      <c r="H29" s="21">
        <f>ROUND((F29/0.85)*0.15,0)</f>
        <v>298282</v>
      </c>
      <c r="I29" s="23">
        <v>0.15777510878263665</v>
      </c>
      <c r="J29" s="21">
        <v>0</v>
      </c>
      <c r="K29" s="21">
        <f t="shared" si="9"/>
        <v>0</v>
      </c>
      <c r="L29" s="21">
        <f t="shared" si="5"/>
        <v>1690264</v>
      </c>
      <c r="M29" s="21">
        <f t="shared" si="6"/>
        <v>298282</v>
      </c>
      <c r="N29" s="86" t="s">
        <v>8</v>
      </c>
      <c r="O29" s="19" t="s">
        <v>26</v>
      </c>
      <c r="P29" s="20" t="s">
        <v>16</v>
      </c>
      <c r="Q29" s="86" t="s">
        <v>7</v>
      </c>
      <c r="R29" s="20" t="s">
        <v>133</v>
      </c>
    </row>
    <row r="30" spans="1:18" s="11" customFormat="1" ht="11.25" customHeight="1" x14ac:dyDescent="0.25">
      <c r="A30" s="81" t="s">
        <v>85</v>
      </c>
      <c r="B30" s="19" t="s">
        <v>22</v>
      </c>
      <c r="C30" s="85" t="s">
        <v>140</v>
      </c>
      <c r="D30" s="20" t="s">
        <v>51</v>
      </c>
      <c r="E30" s="19" t="s">
        <v>49</v>
      </c>
      <c r="F30" s="21">
        <v>5950000</v>
      </c>
      <c r="G30" s="21">
        <f t="shared" si="0"/>
        <v>7000000</v>
      </c>
      <c r="H30" s="21">
        <f t="shared" ref="H30:H36" si="10">ROUNDUP((F30/0.85)*0.15,0)</f>
        <v>1050000</v>
      </c>
      <c r="I30" s="23">
        <v>0.15777510878263665</v>
      </c>
      <c r="J30" s="21">
        <v>0</v>
      </c>
      <c r="K30" s="21">
        <f t="shared" si="9"/>
        <v>0</v>
      </c>
      <c r="L30" s="21">
        <f t="shared" si="5"/>
        <v>5950000</v>
      </c>
      <c r="M30" s="21">
        <f t="shared" si="6"/>
        <v>1050000</v>
      </c>
      <c r="N30" s="86" t="s">
        <v>8</v>
      </c>
      <c r="O30" s="19" t="s">
        <v>8</v>
      </c>
      <c r="P30" s="88" t="s">
        <v>93</v>
      </c>
      <c r="Q30" s="86" t="s">
        <v>7</v>
      </c>
      <c r="R30" s="20" t="s">
        <v>129</v>
      </c>
    </row>
    <row r="31" spans="1:18" s="11" customFormat="1" ht="11.25" customHeight="1" x14ac:dyDescent="0.25">
      <c r="A31" s="81" t="s">
        <v>85</v>
      </c>
      <c r="B31" s="19" t="s">
        <v>23</v>
      </c>
      <c r="C31" s="81" t="s">
        <v>146</v>
      </c>
      <c r="D31" s="20" t="s">
        <v>51</v>
      </c>
      <c r="E31" s="19" t="s">
        <v>49</v>
      </c>
      <c r="F31" s="21">
        <v>6120000</v>
      </c>
      <c r="G31" s="21">
        <f t="shared" si="0"/>
        <v>7200000</v>
      </c>
      <c r="H31" s="21">
        <f t="shared" si="10"/>
        <v>1080000</v>
      </c>
      <c r="I31" s="23">
        <v>0.15777510878263665</v>
      </c>
      <c r="J31" s="21">
        <v>0</v>
      </c>
      <c r="K31" s="21">
        <f t="shared" si="9"/>
        <v>0</v>
      </c>
      <c r="L31" s="21">
        <f t="shared" si="5"/>
        <v>6120000</v>
      </c>
      <c r="M31" s="21">
        <f t="shared" si="6"/>
        <v>1080000</v>
      </c>
      <c r="N31" s="86" t="s">
        <v>8</v>
      </c>
      <c r="O31" s="19" t="s">
        <v>8</v>
      </c>
      <c r="P31" s="20" t="s">
        <v>24</v>
      </c>
      <c r="Q31" s="86" t="s">
        <v>7</v>
      </c>
      <c r="R31" s="20" t="s">
        <v>128</v>
      </c>
    </row>
    <row r="32" spans="1:18" s="11" customFormat="1" ht="11.25" customHeight="1" x14ac:dyDescent="0.25">
      <c r="A32" s="81" t="s">
        <v>85</v>
      </c>
      <c r="B32" s="19" t="s">
        <v>25</v>
      </c>
      <c r="C32" s="81" t="s">
        <v>73</v>
      </c>
      <c r="D32" s="20" t="s">
        <v>51</v>
      </c>
      <c r="E32" s="19" t="s">
        <v>49</v>
      </c>
      <c r="F32" s="21">
        <v>10599500</v>
      </c>
      <c r="G32" s="21">
        <f t="shared" si="0"/>
        <v>12470000</v>
      </c>
      <c r="H32" s="21">
        <f t="shared" si="10"/>
        <v>1870500</v>
      </c>
      <c r="I32" s="23">
        <v>0.15777510878263665</v>
      </c>
      <c r="J32" s="21">
        <v>0</v>
      </c>
      <c r="K32" s="21">
        <f t="shared" si="9"/>
        <v>0</v>
      </c>
      <c r="L32" s="21">
        <f t="shared" si="5"/>
        <v>10599500</v>
      </c>
      <c r="M32" s="21">
        <f t="shared" si="6"/>
        <v>1870500</v>
      </c>
      <c r="N32" s="86" t="s">
        <v>8</v>
      </c>
      <c r="O32" s="19" t="s">
        <v>8</v>
      </c>
      <c r="P32" s="20" t="s">
        <v>16</v>
      </c>
      <c r="Q32" s="86" t="s">
        <v>7</v>
      </c>
      <c r="R32" s="79">
        <v>45309</v>
      </c>
    </row>
    <row r="33" spans="1:18" s="11" customFormat="1" ht="11.25" customHeight="1" x14ac:dyDescent="0.25">
      <c r="A33" s="81" t="s">
        <v>85</v>
      </c>
      <c r="B33" s="19" t="s">
        <v>82</v>
      </c>
      <c r="C33" s="83" t="s">
        <v>40</v>
      </c>
      <c r="D33" s="20" t="s">
        <v>51</v>
      </c>
      <c r="E33" s="19" t="s">
        <v>49</v>
      </c>
      <c r="F33" s="21">
        <v>1109250</v>
      </c>
      <c r="G33" s="21">
        <f t="shared" si="0"/>
        <v>1305000</v>
      </c>
      <c r="H33" s="21">
        <f t="shared" si="10"/>
        <v>195750</v>
      </c>
      <c r="I33" s="23">
        <v>0.15777510878263665</v>
      </c>
      <c r="J33" s="21">
        <f>ROUND(F33*I33,0)</f>
        <v>175012</v>
      </c>
      <c r="K33" s="21">
        <f t="shared" si="9"/>
        <v>30884</v>
      </c>
      <c r="L33" s="21">
        <f t="shared" si="5"/>
        <v>934238</v>
      </c>
      <c r="M33" s="21">
        <f t="shared" si="6"/>
        <v>164866</v>
      </c>
      <c r="N33" s="86" t="s">
        <v>63</v>
      </c>
      <c r="O33" s="20" t="s">
        <v>141</v>
      </c>
      <c r="P33" s="20" t="s">
        <v>16</v>
      </c>
      <c r="Q33" s="86" t="s">
        <v>7</v>
      </c>
      <c r="R33" s="79" t="s">
        <v>154</v>
      </c>
    </row>
    <row r="34" spans="1:18" s="11" customFormat="1" ht="11.25" customHeight="1" x14ac:dyDescent="0.25">
      <c r="A34" s="81" t="s">
        <v>86</v>
      </c>
      <c r="B34" s="19" t="s">
        <v>27</v>
      </c>
      <c r="C34" s="81" t="s">
        <v>28</v>
      </c>
      <c r="D34" s="20" t="s">
        <v>51</v>
      </c>
      <c r="E34" s="19" t="s">
        <v>49</v>
      </c>
      <c r="F34" s="21">
        <v>6732119</v>
      </c>
      <c r="G34" s="21">
        <f t="shared" si="0"/>
        <v>7920140</v>
      </c>
      <c r="H34" s="21">
        <f t="shared" si="10"/>
        <v>1188021</v>
      </c>
      <c r="I34" s="23">
        <v>0.15777510878263665</v>
      </c>
      <c r="J34" s="21">
        <v>0</v>
      </c>
      <c r="K34" s="21">
        <f t="shared" si="9"/>
        <v>0</v>
      </c>
      <c r="L34" s="21">
        <f t="shared" si="5"/>
        <v>6732119</v>
      </c>
      <c r="M34" s="21">
        <f t="shared" si="6"/>
        <v>1188021</v>
      </c>
      <c r="N34" s="86" t="s">
        <v>8</v>
      </c>
      <c r="O34" s="20" t="s">
        <v>148</v>
      </c>
      <c r="P34" s="21" t="s">
        <v>74</v>
      </c>
      <c r="Q34" s="86" t="s">
        <v>7</v>
      </c>
      <c r="R34" s="79" t="s">
        <v>154</v>
      </c>
    </row>
    <row r="35" spans="1:18" s="11" customFormat="1" ht="11.25" customHeight="1" x14ac:dyDescent="0.25">
      <c r="A35" s="81" t="s">
        <v>86</v>
      </c>
      <c r="B35" s="19" t="s">
        <v>29</v>
      </c>
      <c r="C35" s="81" t="s">
        <v>30</v>
      </c>
      <c r="D35" s="20" t="s">
        <v>51</v>
      </c>
      <c r="E35" s="19" t="s">
        <v>49</v>
      </c>
      <c r="F35" s="21">
        <v>850000</v>
      </c>
      <c r="G35" s="21">
        <f t="shared" si="0"/>
        <v>1000000</v>
      </c>
      <c r="H35" s="21">
        <f t="shared" si="10"/>
        <v>150000</v>
      </c>
      <c r="I35" s="23">
        <v>0.15777510878263665</v>
      </c>
      <c r="J35" s="21">
        <v>0</v>
      </c>
      <c r="K35" s="21">
        <f t="shared" si="9"/>
        <v>0</v>
      </c>
      <c r="L35" s="21">
        <f t="shared" si="5"/>
        <v>850000</v>
      </c>
      <c r="M35" s="21">
        <f t="shared" si="6"/>
        <v>150000</v>
      </c>
      <c r="N35" s="86" t="s">
        <v>8</v>
      </c>
      <c r="O35" s="20" t="s">
        <v>98</v>
      </c>
      <c r="P35" s="20" t="s">
        <v>16</v>
      </c>
      <c r="Q35" s="86" t="s">
        <v>7</v>
      </c>
      <c r="R35" s="79" t="s">
        <v>154</v>
      </c>
    </row>
    <row r="36" spans="1:18" s="11" customFormat="1" ht="11.25" customHeight="1" x14ac:dyDescent="0.25">
      <c r="A36" s="81" t="s">
        <v>86</v>
      </c>
      <c r="B36" s="19" t="s">
        <v>31</v>
      </c>
      <c r="C36" s="81" t="s">
        <v>123</v>
      </c>
      <c r="D36" s="20" t="s">
        <v>51</v>
      </c>
      <c r="E36" s="19" t="s">
        <v>49</v>
      </c>
      <c r="F36" s="21">
        <v>3697500</v>
      </c>
      <c r="G36" s="21">
        <f t="shared" si="0"/>
        <v>4350000</v>
      </c>
      <c r="H36" s="21">
        <f t="shared" si="10"/>
        <v>652500</v>
      </c>
      <c r="I36" s="23">
        <v>0.15777510878263665</v>
      </c>
      <c r="J36" s="21">
        <v>0</v>
      </c>
      <c r="K36" s="21">
        <f t="shared" si="9"/>
        <v>0</v>
      </c>
      <c r="L36" s="21">
        <f t="shared" si="5"/>
        <v>3697500</v>
      </c>
      <c r="M36" s="21">
        <f t="shared" si="6"/>
        <v>652500</v>
      </c>
      <c r="N36" s="86" t="s">
        <v>8</v>
      </c>
      <c r="O36" s="20" t="s">
        <v>149</v>
      </c>
      <c r="P36" s="20" t="s">
        <v>113</v>
      </c>
      <c r="Q36" s="86" t="s">
        <v>7</v>
      </c>
      <c r="R36" s="79" t="s">
        <v>154</v>
      </c>
    </row>
    <row r="37" spans="1:18" s="11" customFormat="1" ht="11.25" customHeight="1" x14ac:dyDescent="0.25">
      <c r="A37" s="81" t="s">
        <v>86</v>
      </c>
      <c r="B37" s="19" t="s">
        <v>56</v>
      </c>
      <c r="C37" s="81" t="s">
        <v>32</v>
      </c>
      <c r="D37" s="82">
        <v>1</v>
      </c>
      <c r="E37" s="19" t="s">
        <v>49</v>
      </c>
      <c r="F37" s="82">
        <v>8035359</v>
      </c>
      <c r="G37" s="21">
        <f t="shared" si="0"/>
        <v>9453364</v>
      </c>
      <c r="H37" s="21">
        <f>ROUND((F37/0.85)*0.15,0)</f>
        <v>1418005</v>
      </c>
      <c r="I37" s="23">
        <v>0.15777510878263665</v>
      </c>
      <c r="J37" s="21">
        <v>0</v>
      </c>
      <c r="K37" s="21">
        <f t="shared" si="9"/>
        <v>0</v>
      </c>
      <c r="L37" s="21">
        <f t="shared" si="5"/>
        <v>8035359</v>
      </c>
      <c r="M37" s="21">
        <f t="shared" si="6"/>
        <v>1418005</v>
      </c>
      <c r="N37" s="86" t="s">
        <v>8</v>
      </c>
      <c r="O37" s="19" t="s">
        <v>8</v>
      </c>
      <c r="P37" s="20" t="s">
        <v>16</v>
      </c>
      <c r="Q37" s="86" t="s">
        <v>7</v>
      </c>
      <c r="R37" s="79">
        <v>45372</v>
      </c>
    </row>
    <row r="38" spans="1:18" s="11" customFormat="1" ht="11.25" customHeight="1" x14ac:dyDescent="0.25">
      <c r="A38" s="81" t="s">
        <v>86</v>
      </c>
      <c r="B38" s="19" t="s">
        <v>56</v>
      </c>
      <c r="C38" s="81" t="s">
        <v>32</v>
      </c>
      <c r="D38" s="82">
        <v>2</v>
      </c>
      <c r="E38" s="19" t="s">
        <v>49</v>
      </c>
      <c r="F38" s="82">
        <v>1280641</v>
      </c>
      <c r="G38" s="21">
        <f t="shared" si="0"/>
        <v>1506637</v>
      </c>
      <c r="H38" s="21">
        <f t="shared" ref="H38:H47" si="11">ROUNDUP((F38/0.85)*0.15,0)</f>
        <v>225996</v>
      </c>
      <c r="I38" s="23">
        <v>0.15777510878263665</v>
      </c>
      <c r="J38" s="21">
        <v>0</v>
      </c>
      <c r="K38" s="21">
        <f t="shared" si="9"/>
        <v>0</v>
      </c>
      <c r="L38" s="21">
        <f t="shared" si="5"/>
        <v>1280641</v>
      </c>
      <c r="M38" s="21">
        <f t="shared" si="6"/>
        <v>225996</v>
      </c>
      <c r="N38" s="86" t="s">
        <v>8</v>
      </c>
      <c r="O38" s="20" t="s">
        <v>118</v>
      </c>
      <c r="P38" s="20" t="s">
        <v>16</v>
      </c>
      <c r="Q38" s="86" t="s">
        <v>19</v>
      </c>
      <c r="R38" s="20" t="s">
        <v>129</v>
      </c>
    </row>
    <row r="39" spans="1:18" s="11" customFormat="1" ht="11.25" customHeight="1" x14ac:dyDescent="0.25">
      <c r="A39" s="81" t="s">
        <v>86</v>
      </c>
      <c r="B39" s="19" t="s">
        <v>33</v>
      </c>
      <c r="C39" s="81" t="s">
        <v>139</v>
      </c>
      <c r="D39" s="20" t="s">
        <v>51</v>
      </c>
      <c r="E39" s="19" t="s">
        <v>49</v>
      </c>
      <c r="F39" s="21">
        <v>11092500</v>
      </c>
      <c r="G39" s="21">
        <f t="shared" si="0"/>
        <v>13050000</v>
      </c>
      <c r="H39" s="21">
        <f t="shared" si="11"/>
        <v>1957500</v>
      </c>
      <c r="I39" s="23">
        <v>0.15777510878263665</v>
      </c>
      <c r="J39" s="21">
        <v>0</v>
      </c>
      <c r="K39" s="21">
        <f t="shared" si="9"/>
        <v>0</v>
      </c>
      <c r="L39" s="21">
        <f t="shared" si="5"/>
        <v>11092500</v>
      </c>
      <c r="M39" s="21">
        <f t="shared" si="6"/>
        <v>1957500</v>
      </c>
      <c r="N39" s="86" t="s">
        <v>8</v>
      </c>
      <c r="O39" s="20" t="s">
        <v>148</v>
      </c>
      <c r="P39" s="20" t="s">
        <v>138</v>
      </c>
      <c r="Q39" s="86" t="s">
        <v>7</v>
      </c>
      <c r="R39" s="79" t="s">
        <v>154</v>
      </c>
    </row>
    <row r="40" spans="1:18" s="11" customFormat="1" ht="11.25" customHeight="1" x14ac:dyDescent="0.25">
      <c r="A40" s="81" t="s">
        <v>86</v>
      </c>
      <c r="B40" s="84" t="s">
        <v>34</v>
      </c>
      <c r="C40" s="81" t="s">
        <v>41</v>
      </c>
      <c r="D40" s="20" t="s">
        <v>51</v>
      </c>
      <c r="E40" s="19" t="s">
        <v>49</v>
      </c>
      <c r="F40" s="21">
        <v>16269000</v>
      </c>
      <c r="G40" s="21">
        <f t="shared" si="0"/>
        <v>19140000</v>
      </c>
      <c r="H40" s="21">
        <f t="shared" si="11"/>
        <v>2871000</v>
      </c>
      <c r="I40" s="23">
        <v>0.15777510878263665</v>
      </c>
      <c r="J40" s="21">
        <f>ROUND(F40*I40,0)</f>
        <v>2566843</v>
      </c>
      <c r="K40" s="21">
        <f t="shared" si="9"/>
        <v>452972</v>
      </c>
      <c r="L40" s="21">
        <f t="shared" si="5"/>
        <v>13702157</v>
      </c>
      <c r="M40" s="21">
        <f t="shared" si="6"/>
        <v>2418028</v>
      </c>
      <c r="N40" s="87" t="s">
        <v>36</v>
      </c>
      <c r="O40" s="20" t="s">
        <v>26</v>
      </c>
      <c r="P40" s="20" t="s">
        <v>16</v>
      </c>
      <c r="Q40" s="86" t="s">
        <v>19</v>
      </c>
      <c r="R40" s="79">
        <v>45237</v>
      </c>
    </row>
    <row r="41" spans="1:18" s="11" customFormat="1" ht="11.25" customHeight="1" x14ac:dyDescent="0.25">
      <c r="A41" s="81" t="s">
        <v>86</v>
      </c>
      <c r="B41" s="19" t="s">
        <v>57</v>
      </c>
      <c r="C41" s="81" t="s">
        <v>42</v>
      </c>
      <c r="D41" s="20">
        <v>1</v>
      </c>
      <c r="E41" s="19" t="s">
        <v>49</v>
      </c>
      <c r="F41" s="21">
        <v>19107939</v>
      </c>
      <c r="G41" s="21">
        <f t="shared" si="0"/>
        <v>22479929</v>
      </c>
      <c r="H41" s="21">
        <f t="shared" si="11"/>
        <v>3371990</v>
      </c>
      <c r="I41" s="23">
        <v>0.15777510878263665</v>
      </c>
      <c r="J41" s="21">
        <v>3014758</v>
      </c>
      <c r="K41" s="21">
        <f t="shared" si="9"/>
        <v>532016</v>
      </c>
      <c r="L41" s="21">
        <f t="shared" si="5"/>
        <v>16093181</v>
      </c>
      <c r="M41" s="21">
        <f t="shared" si="6"/>
        <v>2839974</v>
      </c>
      <c r="N41" s="86" t="s">
        <v>65</v>
      </c>
      <c r="O41" s="20" t="s">
        <v>71</v>
      </c>
      <c r="P41" s="20" t="s">
        <v>43</v>
      </c>
      <c r="Q41" s="86" t="s">
        <v>7</v>
      </c>
      <c r="R41" s="79">
        <v>45307</v>
      </c>
    </row>
    <row r="42" spans="1:18" s="11" customFormat="1" ht="11.25" customHeight="1" x14ac:dyDescent="0.25">
      <c r="A42" s="81" t="s">
        <v>86</v>
      </c>
      <c r="B42" s="19" t="s">
        <v>57</v>
      </c>
      <c r="C42" s="81" t="s">
        <v>42</v>
      </c>
      <c r="D42" s="20">
        <v>2</v>
      </c>
      <c r="E42" s="19" t="s">
        <v>49</v>
      </c>
      <c r="F42" s="21">
        <v>16417962</v>
      </c>
      <c r="G42" s="21">
        <f t="shared" si="0"/>
        <v>19315250</v>
      </c>
      <c r="H42" s="21">
        <f t="shared" si="11"/>
        <v>2897288</v>
      </c>
      <c r="I42" s="23">
        <v>0.15777510878263665</v>
      </c>
      <c r="J42" s="21">
        <v>2590346</v>
      </c>
      <c r="K42" s="21">
        <f t="shared" si="9"/>
        <v>457120</v>
      </c>
      <c r="L42" s="21">
        <f t="shared" si="5"/>
        <v>13827616</v>
      </c>
      <c r="M42" s="21">
        <f t="shared" si="6"/>
        <v>2440168</v>
      </c>
      <c r="N42" s="86" t="s">
        <v>65</v>
      </c>
      <c r="O42" s="20" t="s">
        <v>71</v>
      </c>
      <c r="P42" s="20" t="s">
        <v>43</v>
      </c>
      <c r="Q42" s="86" t="s">
        <v>7</v>
      </c>
      <c r="R42" s="20" t="s">
        <v>127</v>
      </c>
    </row>
    <row r="43" spans="1:18" s="11" customFormat="1" ht="11.25" customHeight="1" x14ac:dyDescent="0.25">
      <c r="A43" s="81" t="s">
        <v>86</v>
      </c>
      <c r="B43" s="19" t="s">
        <v>58</v>
      </c>
      <c r="C43" s="81" t="s">
        <v>44</v>
      </c>
      <c r="D43" s="20" t="s">
        <v>51</v>
      </c>
      <c r="E43" s="19" t="s">
        <v>49</v>
      </c>
      <c r="F43" s="21">
        <v>3697500</v>
      </c>
      <c r="G43" s="21">
        <f t="shared" si="0"/>
        <v>4350000</v>
      </c>
      <c r="H43" s="21">
        <f t="shared" si="11"/>
        <v>652500</v>
      </c>
      <c r="I43" s="23">
        <v>0.15777510878263665</v>
      </c>
      <c r="J43" s="21">
        <f>ROUND(F43*I43,0)</f>
        <v>583373</v>
      </c>
      <c r="K43" s="21">
        <f t="shared" si="9"/>
        <v>102948</v>
      </c>
      <c r="L43" s="21">
        <f t="shared" ref="L43:L47" si="12">F43-J43</f>
        <v>3114127</v>
      </c>
      <c r="M43" s="21">
        <f t="shared" ref="M43:M47" si="13">H43-K43</f>
        <v>549552</v>
      </c>
      <c r="N43" s="86" t="s">
        <v>65</v>
      </c>
      <c r="O43" s="20" t="s">
        <v>72</v>
      </c>
      <c r="P43" s="20" t="s">
        <v>45</v>
      </c>
      <c r="Q43" s="86" t="s">
        <v>7</v>
      </c>
      <c r="R43" s="79">
        <v>45215</v>
      </c>
    </row>
    <row r="44" spans="1:18" s="11" customFormat="1" ht="11.25" customHeight="1" x14ac:dyDescent="0.25">
      <c r="A44" s="81" t="s">
        <v>86</v>
      </c>
      <c r="B44" s="19" t="s">
        <v>59</v>
      </c>
      <c r="C44" s="81" t="s">
        <v>46</v>
      </c>
      <c r="D44" s="20">
        <v>1</v>
      </c>
      <c r="E44" s="19" t="s">
        <v>49</v>
      </c>
      <c r="F44" s="21">
        <v>8475070</v>
      </c>
      <c r="G44" s="21">
        <f t="shared" si="0"/>
        <v>9970671</v>
      </c>
      <c r="H44" s="21">
        <f t="shared" si="11"/>
        <v>1495601</v>
      </c>
      <c r="I44" s="23">
        <v>0.15777510878263665</v>
      </c>
      <c r="J44" s="21">
        <v>1337155</v>
      </c>
      <c r="K44" s="21">
        <f>ROUNDDOWN((J44/0.85)*0.15,0)</f>
        <v>235968</v>
      </c>
      <c r="L44" s="21">
        <f t="shared" si="12"/>
        <v>7137915</v>
      </c>
      <c r="M44" s="21">
        <f t="shared" si="13"/>
        <v>1259633</v>
      </c>
      <c r="N44" s="86" t="s">
        <v>65</v>
      </c>
      <c r="O44" s="20" t="s">
        <v>155</v>
      </c>
      <c r="P44" s="20" t="s">
        <v>156</v>
      </c>
      <c r="Q44" s="86" t="s">
        <v>7</v>
      </c>
      <c r="R44" s="79">
        <v>45436</v>
      </c>
    </row>
    <row r="45" spans="1:18" s="11" customFormat="1" ht="11.25" customHeight="1" x14ac:dyDescent="0.25">
      <c r="A45" s="81" t="s">
        <v>86</v>
      </c>
      <c r="B45" s="19" t="s">
        <v>59</v>
      </c>
      <c r="C45" s="81" t="s">
        <v>46</v>
      </c>
      <c r="D45" s="20">
        <v>2</v>
      </c>
      <c r="E45" s="19" t="s">
        <v>49</v>
      </c>
      <c r="F45" s="21">
        <v>4466180</v>
      </c>
      <c r="G45" s="21">
        <f t="shared" si="0"/>
        <v>5254330</v>
      </c>
      <c r="H45" s="21">
        <f t="shared" si="11"/>
        <v>788150</v>
      </c>
      <c r="I45" s="23">
        <v>0.15777510878263665</v>
      </c>
      <c r="J45" s="21">
        <v>704652</v>
      </c>
      <c r="K45" s="21">
        <f>ROUNDDOWN((J45/0.85)*0.15,0)</f>
        <v>124350</v>
      </c>
      <c r="L45" s="21">
        <f t="shared" si="12"/>
        <v>3761528</v>
      </c>
      <c r="M45" s="21">
        <f t="shared" si="13"/>
        <v>663800</v>
      </c>
      <c r="N45" s="86" t="s">
        <v>65</v>
      </c>
      <c r="O45" s="20" t="s">
        <v>65</v>
      </c>
      <c r="P45" s="20" t="s">
        <v>156</v>
      </c>
      <c r="Q45" s="86" t="s">
        <v>7</v>
      </c>
      <c r="R45" s="79">
        <v>45436</v>
      </c>
    </row>
    <row r="46" spans="1:18" s="11" customFormat="1" ht="11.25" customHeight="1" x14ac:dyDescent="0.25">
      <c r="A46" s="81" t="s">
        <v>87</v>
      </c>
      <c r="B46" s="19" t="s">
        <v>69</v>
      </c>
      <c r="C46" s="81" t="s">
        <v>147</v>
      </c>
      <c r="D46" s="20" t="s">
        <v>51</v>
      </c>
      <c r="E46" s="19" t="s">
        <v>49</v>
      </c>
      <c r="F46" s="21">
        <v>12750000</v>
      </c>
      <c r="G46" s="21">
        <f t="shared" si="0"/>
        <v>15000000</v>
      </c>
      <c r="H46" s="21">
        <f t="shared" si="11"/>
        <v>2250000</v>
      </c>
      <c r="I46" s="23">
        <v>0.15777510878263665</v>
      </c>
      <c r="J46" s="21">
        <f>2548069</f>
        <v>2548069</v>
      </c>
      <c r="K46" s="21">
        <f>ROUNDDOWN((J46/0.85)*0.15,0)</f>
        <v>449659</v>
      </c>
      <c r="L46" s="21">
        <f t="shared" si="12"/>
        <v>10201931</v>
      </c>
      <c r="M46" s="21">
        <f t="shared" si="13"/>
        <v>1800341</v>
      </c>
      <c r="N46" s="86" t="s">
        <v>8</v>
      </c>
      <c r="O46" s="20" t="s">
        <v>136</v>
      </c>
      <c r="P46" s="20" t="s">
        <v>16</v>
      </c>
      <c r="Q46" s="86" t="s">
        <v>7</v>
      </c>
      <c r="R46" s="79">
        <v>45323</v>
      </c>
    </row>
    <row r="47" spans="1:18" s="11" customFormat="1" ht="11.25" customHeight="1" x14ac:dyDescent="0.25">
      <c r="A47" s="81" t="s">
        <v>87</v>
      </c>
      <c r="B47" s="19" t="s">
        <v>70</v>
      </c>
      <c r="C47" s="81" t="s">
        <v>100</v>
      </c>
      <c r="D47" s="20" t="s">
        <v>51</v>
      </c>
      <c r="E47" s="19" t="s">
        <v>49</v>
      </c>
      <c r="F47" s="21">
        <v>3400000</v>
      </c>
      <c r="G47" s="21">
        <f t="shared" si="0"/>
        <v>4000000</v>
      </c>
      <c r="H47" s="21">
        <f t="shared" si="11"/>
        <v>600000</v>
      </c>
      <c r="I47" s="23">
        <v>0.15777510878263665</v>
      </c>
      <c r="J47" s="21">
        <v>0</v>
      </c>
      <c r="K47" s="21">
        <f>ROUND((J47/0.85)*0.15,0)</f>
        <v>0</v>
      </c>
      <c r="L47" s="21">
        <f t="shared" si="12"/>
        <v>3400000</v>
      </c>
      <c r="M47" s="21">
        <f t="shared" si="13"/>
        <v>600000</v>
      </c>
      <c r="N47" s="86" t="s">
        <v>8</v>
      </c>
      <c r="O47" s="19" t="s">
        <v>8</v>
      </c>
      <c r="P47" s="19" t="s">
        <v>26</v>
      </c>
      <c r="Q47" s="86" t="s">
        <v>7</v>
      </c>
      <c r="R47" s="20" t="s">
        <v>130</v>
      </c>
    </row>
    <row r="48" spans="1:18" s="44" customFormat="1" ht="10.5" customHeight="1" x14ac:dyDescent="0.25">
      <c r="A48" s="24" t="s">
        <v>119</v>
      </c>
      <c r="B48" s="24"/>
      <c r="C48" s="25"/>
      <c r="D48" s="25"/>
      <c r="E48" s="25" t="s">
        <v>119</v>
      </c>
      <c r="F48" s="25">
        <f>SUBTOTAL(9,F5:F47)</f>
        <v>481859112</v>
      </c>
      <c r="G48" s="25">
        <f>SUBTOTAL(9,G5:G47)</f>
        <v>566893081</v>
      </c>
      <c r="H48" s="25">
        <f>SUBTOTAL(9,H5:H47)</f>
        <v>85033969</v>
      </c>
      <c r="I48" s="25" t="s">
        <v>119</v>
      </c>
      <c r="J48" s="25">
        <f>SUBTOTAL(9,J5:J47)</f>
        <v>76019332</v>
      </c>
      <c r="K48" s="25">
        <f>SUBTOTAL(9,K5:K47)</f>
        <v>13415170</v>
      </c>
      <c r="L48" s="25">
        <f>SUBTOTAL(9,L5:L47)</f>
        <v>405839780</v>
      </c>
      <c r="M48" s="25">
        <f>SUBTOTAL(9,M5:M47)</f>
        <v>71618799</v>
      </c>
      <c r="N48" s="72"/>
      <c r="O48" s="72"/>
      <c r="P48" s="72"/>
      <c r="Q48" s="72"/>
      <c r="R48" s="91"/>
    </row>
    <row r="49" spans="1:18" s="1" customFormat="1" ht="15" customHeight="1" x14ac:dyDescent="0.2">
      <c r="B49" s="70"/>
      <c r="C49" s="71"/>
      <c r="D49" s="5"/>
      <c r="E49" s="74"/>
      <c r="F49" s="75"/>
      <c r="G49" s="48"/>
      <c r="H49" s="48"/>
      <c r="I49" s="47"/>
      <c r="J49" s="47"/>
      <c r="K49" s="47"/>
      <c r="L49" s="13"/>
      <c r="M49" s="13"/>
      <c r="N49" s="14"/>
      <c r="O49" s="6"/>
      <c r="P49" s="6"/>
      <c r="Q49" s="14"/>
      <c r="R49" s="92"/>
    </row>
    <row r="50" spans="1:18" s="1" customFormat="1" ht="15" customHeight="1" x14ac:dyDescent="0.2">
      <c r="B50" s="70"/>
      <c r="C50" s="71"/>
      <c r="D50" s="5"/>
      <c r="E50" s="6"/>
      <c r="F50" s="73"/>
      <c r="G50" s="48"/>
      <c r="H50" s="48"/>
      <c r="I50" s="47"/>
      <c r="J50" s="47"/>
      <c r="K50" s="47"/>
      <c r="L50" s="13"/>
      <c r="M50" s="13"/>
      <c r="N50" s="14"/>
      <c r="O50" s="6"/>
      <c r="P50" s="6"/>
      <c r="Q50" s="14"/>
      <c r="R50" s="92"/>
    </row>
    <row r="51" spans="1:18" s="10" customFormat="1" ht="11.25" x14ac:dyDescent="0.2">
      <c r="A51" s="1"/>
      <c r="B51" s="5"/>
      <c r="C51" s="6"/>
      <c r="D51" s="5"/>
      <c r="E51" s="6"/>
      <c r="F51" s="51"/>
      <c r="G51" s="51"/>
      <c r="H51" s="78"/>
      <c r="I51" s="3"/>
      <c r="J51" s="51"/>
      <c r="K51" s="53"/>
      <c r="L51" s="53"/>
      <c r="M51" s="53"/>
      <c r="N51" s="54"/>
      <c r="O51" s="16"/>
      <c r="P51" s="16"/>
      <c r="Q51" s="18"/>
      <c r="R51" s="36"/>
    </row>
    <row r="52" spans="1:18" s="10" customFormat="1" ht="11.25" x14ac:dyDescent="0.2">
      <c r="A52" s="1"/>
      <c r="B52" s="15"/>
      <c r="C52" s="16"/>
      <c r="D52" s="15"/>
      <c r="E52" s="52"/>
      <c r="F52" s="52"/>
      <c r="G52" s="52"/>
      <c r="H52" s="78"/>
      <c r="I52" s="3"/>
      <c r="J52" s="51"/>
      <c r="K52" s="53"/>
      <c r="L52" s="53"/>
      <c r="M52" s="53"/>
      <c r="N52" s="54"/>
      <c r="O52" s="16"/>
      <c r="P52" s="16"/>
      <c r="Q52" s="18"/>
      <c r="R52" s="36"/>
    </row>
    <row r="53" spans="1:18" s="10" customFormat="1" ht="37.5" customHeight="1" x14ac:dyDescent="0.2">
      <c r="A53" s="97"/>
      <c r="B53" s="97"/>
      <c r="C53" s="97"/>
      <c r="D53" s="97"/>
      <c r="E53" s="97"/>
      <c r="F53" s="97"/>
      <c r="G53" s="55"/>
      <c r="H53" s="78"/>
      <c r="I53" s="5"/>
      <c r="J53" s="53"/>
      <c r="K53" s="47"/>
      <c r="L53" s="47"/>
      <c r="M53" s="47"/>
      <c r="N53" s="30"/>
      <c r="O53" s="30"/>
      <c r="P53" s="30"/>
      <c r="Q53" s="18"/>
      <c r="R53" s="36"/>
    </row>
    <row r="54" spans="1:18" s="10" customFormat="1" ht="60.75" customHeight="1" x14ac:dyDescent="0.2">
      <c r="A54" s="97"/>
      <c r="B54" s="97"/>
      <c r="C54" s="97"/>
      <c r="D54" s="97"/>
      <c r="E54" s="97"/>
      <c r="F54" s="97"/>
      <c r="G54" s="29"/>
      <c r="H54" s="78"/>
      <c r="I54" s="5"/>
      <c r="J54" s="15"/>
      <c r="K54" s="47"/>
      <c r="L54" s="47"/>
      <c r="M54" s="47"/>
      <c r="N54" s="30"/>
      <c r="O54" s="30"/>
      <c r="P54" s="30"/>
      <c r="Q54" s="18"/>
      <c r="R54" s="36"/>
    </row>
    <row r="55" spans="1:18" s="10" customFormat="1" ht="54" customHeight="1" x14ac:dyDescent="0.2">
      <c r="A55" s="97"/>
      <c r="B55" s="97"/>
      <c r="C55" s="97"/>
      <c r="D55" s="97"/>
      <c r="E55" s="97"/>
      <c r="F55" s="97"/>
      <c r="G55" s="15"/>
      <c r="H55" s="78"/>
      <c r="I55" s="5"/>
      <c r="J55" s="15"/>
      <c r="K55" s="47"/>
      <c r="L55" s="47"/>
      <c r="M55" s="47"/>
      <c r="N55" s="30"/>
      <c r="O55" s="30"/>
      <c r="P55" s="30"/>
      <c r="Q55" s="18"/>
      <c r="R55" s="36"/>
    </row>
    <row r="56" spans="1:18" s="10" customFormat="1" ht="67.5" customHeight="1" x14ac:dyDescent="0.2">
      <c r="A56" s="97"/>
      <c r="B56" s="97"/>
      <c r="C56" s="97"/>
      <c r="D56" s="97"/>
      <c r="E56" s="97"/>
      <c r="F56" s="97"/>
      <c r="G56" s="15"/>
      <c r="H56" s="78"/>
      <c r="I56" s="5"/>
      <c r="J56" s="15"/>
      <c r="K56" s="47"/>
      <c r="L56" s="47"/>
      <c r="M56" s="47"/>
      <c r="N56" s="30"/>
      <c r="O56" s="30"/>
      <c r="P56" s="30"/>
      <c r="Q56" s="18"/>
      <c r="R56" s="36"/>
    </row>
    <row r="57" spans="1:18" s="10" customFormat="1" ht="10.5" customHeight="1" x14ac:dyDescent="0.2">
      <c r="A57" s="44"/>
      <c r="B57" s="44"/>
      <c r="C57" s="44"/>
      <c r="D57" s="44"/>
      <c r="E57" s="44"/>
      <c r="F57" s="76"/>
      <c r="G57" s="13"/>
      <c r="H57" s="13"/>
      <c r="I57" s="12"/>
      <c r="J57" s="29"/>
      <c r="K57" s="29"/>
      <c r="L57" s="56"/>
      <c r="M57" s="56"/>
      <c r="N57" s="18"/>
      <c r="O57" s="16"/>
      <c r="P57" s="30"/>
      <c r="Q57" s="18"/>
      <c r="R57" s="36"/>
    </row>
    <row r="58" spans="1:18" s="10" customFormat="1" ht="9.75" customHeight="1" x14ac:dyDescent="0.2">
      <c r="A58" s="57"/>
      <c r="B58" s="12"/>
      <c r="C58" s="12"/>
      <c r="D58" s="12"/>
      <c r="E58" s="56"/>
      <c r="F58" s="58"/>
      <c r="G58" s="13"/>
      <c r="H58" s="13"/>
      <c r="I58" s="12"/>
      <c r="J58" s="29"/>
      <c r="K58" s="29"/>
      <c r="L58" s="56"/>
      <c r="M58" s="56"/>
      <c r="N58" s="18"/>
      <c r="O58" s="16"/>
      <c r="P58" s="30"/>
      <c r="Q58" s="18"/>
      <c r="R58" s="36"/>
    </row>
    <row r="59" spans="1:18" s="10" customFormat="1" ht="9.75" customHeight="1" x14ac:dyDescent="0.2">
      <c r="A59" s="57"/>
      <c r="B59" s="12"/>
      <c r="C59" s="12"/>
      <c r="D59" s="12"/>
      <c r="E59" s="58"/>
      <c r="F59" s="50"/>
      <c r="G59" s="50"/>
      <c r="H59" s="13"/>
      <c r="I59" s="12"/>
      <c r="J59" s="29"/>
      <c r="K59" s="29"/>
      <c r="L59" s="56"/>
      <c r="M59" s="30"/>
      <c r="N59" s="18"/>
      <c r="O59" s="16"/>
      <c r="P59" s="30"/>
      <c r="Q59" s="59"/>
      <c r="R59" s="36"/>
    </row>
    <row r="60" spans="1:18" s="10" customFormat="1" ht="9.75" customHeight="1" x14ac:dyDescent="0.2">
      <c r="A60" s="57"/>
      <c r="B60" s="12"/>
      <c r="C60" s="12"/>
      <c r="D60" s="12"/>
      <c r="E60" s="58"/>
      <c r="F60" s="50"/>
      <c r="G60" s="50"/>
      <c r="H60" s="13"/>
      <c r="I60" s="12"/>
      <c r="J60" s="29"/>
      <c r="K60" s="29"/>
      <c r="L60" s="31"/>
      <c r="M60" s="30"/>
      <c r="N60" s="18"/>
      <c r="O60" s="16"/>
      <c r="P60" s="30"/>
      <c r="Q60" s="59"/>
      <c r="R60" s="36"/>
    </row>
    <row r="61" spans="1:18" s="10" customFormat="1" ht="9.75" customHeight="1" x14ac:dyDescent="0.2">
      <c r="A61" s="57"/>
      <c r="B61" s="12"/>
      <c r="C61" s="12"/>
      <c r="D61" s="12"/>
      <c r="E61" s="45"/>
      <c r="F61" s="50"/>
      <c r="G61" s="50"/>
      <c r="H61" s="13"/>
      <c r="I61" s="12"/>
      <c r="J61" s="29"/>
      <c r="K61" s="29"/>
      <c r="L61" s="31"/>
      <c r="M61" s="30"/>
      <c r="N61" s="18"/>
      <c r="O61" s="16"/>
      <c r="P61" s="30"/>
      <c r="Q61" s="59"/>
      <c r="R61" s="36"/>
    </row>
    <row r="62" spans="1:18" s="10" customFormat="1" ht="9.75" customHeight="1" x14ac:dyDescent="0.2">
      <c r="A62" s="57"/>
      <c r="B62" s="12"/>
      <c r="C62" s="12"/>
      <c r="D62" s="12"/>
      <c r="E62" s="58"/>
      <c r="G62" s="50"/>
      <c r="H62" s="29"/>
      <c r="I62" s="12"/>
      <c r="J62" s="29"/>
      <c r="K62" s="29"/>
      <c r="L62" s="31"/>
      <c r="M62" s="30"/>
      <c r="N62" s="18"/>
      <c r="O62" s="16"/>
      <c r="P62" s="30"/>
      <c r="Q62" s="59"/>
      <c r="R62" s="36"/>
    </row>
    <row r="63" spans="1:18" s="10" customFormat="1" ht="9.75" customHeight="1" x14ac:dyDescent="0.2">
      <c r="A63" s="44"/>
      <c r="B63" s="12"/>
      <c r="C63" s="12"/>
      <c r="D63" s="12"/>
      <c r="E63" s="49"/>
      <c r="F63" s="50"/>
      <c r="G63" s="50"/>
      <c r="H63" s="29"/>
      <c r="I63" s="12"/>
      <c r="J63" s="29"/>
      <c r="K63" s="29"/>
      <c r="L63" s="31"/>
      <c r="M63" s="30"/>
      <c r="N63" s="18"/>
      <c r="O63" s="16"/>
      <c r="P63" s="16"/>
      <c r="Q63" s="59"/>
      <c r="R63" s="36"/>
    </row>
    <row r="64" spans="1:18" s="10" customFormat="1" ht="9.75" customHeight="1" x14ac:dyDescent="0.2">
      <c r="A64" s="5"/>
      <c r="B64" s="12"/>
      <c r="C64" s="12"/>
      <c r="D64" s="12"/>
      <c r="E64" s="49"/>
      <c r="F64" s="49"/>
      <c r="G64" s="29"/>
      <c r="H64" s="29"/>
      <c r="I64" s="12"/>
      <c r="J64" s="29"/>
      <c r="K64" s="29"/>
      <c r="L64" s="30"/>
      <c r="M64" s="31"/>
      <c r="N64" s="18"/>
      <c r="O64" s="16"/>
      <c r="P64" s="30"/>
      <c r="Q64" s="59"/>
      <c r="R64" s="36"/>
    </row>
    <row r="65" spans="1:18" s="10" customFormat="1" ht="9.75" customHeight="1" x14ac:dyDescent="0.2">
      <c r="A65" s="5"/>
      <c r="B65" s="12"/>
      <c r="C65" s="12"/>
      <c r="D65" s="12"/>
      <c r="F65" s="50"/>
      <c r="G65" s="29"/>
      <c r="H65" s="29"/>
      <c r="I65" s="12"/>
      <c r="J65" s="29"/>
      <c r="K65" s="29"/>
      <c r="L65" s="31"/>
      <c r="M65" s="31"/>
      <c r="N65" s="18"/>
      <c r="O65" s="16"/>
      <c r="P65" s="16"/>
      <c r="Q65" s="59"/>
      <c r="R65" s="36"/>
    </row>
    <row r="66" spans="1:18" s="10" customFormat="1" ht="9.75" customHeight="1" x14ac:dyDescent="0.2">
      <c r="A66" s="5"/>
      <c r="B66" s="12"/>
      <c r="C66" s="12"/>
      <c r="D66" s="12"/>
      <c r="E66" s="49"/>
      <c r="F66" s="13"/>
      <c r="G66" s="29"/>
      <c r="H66" s="29"/>
      <c r="I66" s="12"/>
      <c r="J66" s="29"/>
      <c r="K66" s="29"/>
      <c r="L66" s="30"/>
      <c r="M66" s="31"/>
      <c r="N66" s="18"/>
      <c r="O66" s="16"/>
      <c r="P66" s="30"/>
      <c r="Q66" s="59"/>
      <c r="R66" s="36"/>
    </row>
    <row r="67" spans="1:18" s="10" customFormat="1" ht="9.75" customHeight="1" x14ac:dyDescent="0.2">
      <c r="A67" s="5"/>
      <c r="B67" s="5"/>
      <c r="C67" s="5"/>
      <c r="D67" s="5"/>
      <c r="E67" s="13"/>
      <c r="F67" s="13"/>
      <c r="G67" s="29"/>
      <c r="H67" s="29"/>
      <c r="I67" s="12"/>
      <c r="J67" s="29"/>
      <c r="K67" s="29"/>
      <c r="L67" s="17"/>
      <c r="M67" s="17"/>
      <c r="N67" s="18"/>
      <c r="O67" s="16"/>
      <c r="P67" s="30"/>
      <c r="Q67" s="59"/>
      <c r="R67" s="36"/>
    </row>
    <row r="68" spans="1:18" s="10" customFormat="1" ht="9.75" customHeight="1" x14ac:dyDescent="0.2">
      <c r="A68" s="5"/>
      <c r="B68" s="5"/>
      <c r="C68" s="5"/>
      <c r="D68" s="5"/>
      <c r="E68" s="13"/>
      <c r="F68" s="13"/>
      <c r="G68" s="29"/>
      <c r="H68" s="29"/>
      <c r="I68" s="12"/>
      <c r="J68" s="29"/>
      <c r="K68" s="29"/>
      <c r="L68" s="60"/>
      <c r="M68" s="60"/>
      <c r="N68" s="18"/>
      <c r="O68" s="16"/>
      <c r="P68" s="16"/>
      <c r="Q68" s="59"/>
      <c r="R68" s="36"/>
    </row>
    <row r="69" spans="1:18" s="10" customFormat="1" ht="9.75" customHeight="1" x14ac:dyDescent="0.2">
      <c r="A69" s="45"/>
      <c r="B69" s="12"/>
      <c r="C69" s="12"/>
      <c r="D69" s="12"/>
      <c r="E69" s="13"/>
      <c r="F69" s="13"/>
      <c r="G69" s="29"/>
      <c r="H69" s="29"/>
      <c r="I69" s="12"/>
      <c r="J69" s="29"/>
      <c r="K69" s="29"/>
      <c r="L69" s="60"/>
      <c r="M69" s="17"/>
      <c r="N69" s="17"/>
      <c r="P69" s="30"/>
      <c r="Q69" s="59"/>
      <c r="R69" s="36"/>
    </row>
    <row r="70" spans="1:18" s="10" customFormat="1" ht="9.75" customHeight="1" x14ac:dyDescent="0.2">
      <c r="A70" s="45"/>
      <c r="B70" s="12"/>
      <c r="C70" s="12"/>
      <c r="D70" s="12"/>
      <c r="E70" s="13"/>
      <c r="F70" s="13"/>
      <c r="G70" s="29"/>
      <c r="H70" s="29"/>
      <c r="I70" s="12"/>
      <c r="J70" s="29"/>
      <c r="K70" s="29"/>
      <c r="L70" s="17"/>
      <c r="M70" s="17"/>
      <c r="N70" s="17"/>
      <c r="P70" s="30"/>
      <c r="Q70" s="59"/>
      <c r="R70" s="36"/>
    </row>
    <row r="71" spans="1:18" s="10" customFormat="1" ht="9.75" customHeight="1" x14ac:dyDescent="0.2">
      <c r="A71" s="45"/>
      <c r="B71" s="5"/>
      <c r="C71" s="5"/>
      <c r="D71" s="5"/>
      <c r="E71" s="13"/>
      <c r="F71" s="13"/>
      <c r="G71" s="15"/>
      <c r="H71" s="15"/>
      <c r="I71" s="5"/>
      <c r="J71" s="15"/>
      <c r="K71" s="15"/>
      <c r="L71" s="17"/>
      <c r="M71" s="17"/>
      <c r="N71" s="18"/>
      <c r="O71" s="16"/>
      <c r="P71" s="30"/>
      <c r="Q71" s="59"/>
      <c r="R71" s="36"/>
    </row>
    <row r="72" spans="1:18" s="10" customFormat="1" ht="9.75" customHeight="1" x14ac:dyDescent="0.2">
      <c r="A72" s="45"/>
      <c r="B72" s="5"/>
      <c r="C72" s="5"/>
      <c r="D72" s="5"/>
      <c r="E72" s="13"/>
      <c r="F72" s="13"/>
      <c r="G72" s="15"/>
      <c r="H72" s="15"/>
      <c r="I72" s="5"/>
      <c r="J72" s="15"/>
      <c r="K72" s="15"/>
      <c r="L72" s="17"/>
      <c r="M72" s="17"/>
      <c r="N72" s="18"/>
      <c r="O72" s="16"/>
      <c r="P72" s="16"/>
      <c r="Q72" s="18"/>
      <c r="R72" s="36"/>
    </row>
    <row r="73" spans="1:18" s="10" customFormat="1" ht="9.75" customHeight="1" x14ac:dyDescent="0.2">
      <c r="A73" s="45"/>
      <c r="B73" s="5"/>
      <c r="C73" s="5"/>
      <c r="D73" s="5"/>
      <c r="E73" s="13"/>
      <c r="F73" s="13"/>
      <c r="G73" s="29"/>
      <c r="H73" s="29"/>
      <c r="I73" s="12"/>
      <c r="J73" s="29"/>
      <c r="K73" s="29"/>
      <c r="L73" s="17"/>
      <c r="M73" s="17"/>
      <c r="N73" s="18"/>
      <c r="O73" s="16"/>
      <c r="P73" s="16"/>
      <c r="Q73" s="59"/>
      <c r="R73" s="36"/>
    </row>
    <row r="74" spans="1:18" s="10" customFormat="1" ht="9.75" customHeight="1" x14ac:dyDescent="0.2">
      <c r="A74" s="45"/>
      <c r="B74" s="5"/>
      <c r="C74" s="5"/>
      <c r="D74" s="5"/>
      <c r="E74" s="13"/>
      <c r="F74" s="13"/>
      <c r="G74" s="29"/>
      <c r="H74" s="29"/>
      <c r="I74" s="12"/>
      <c r="J74" s="29"/>
      <c r="K74" s="29"/>
      <c r="L74" s="17"/>
      <c r="M74" s="17"/>
      <c r="N74" s="18"/>
      <c r="O74" s="16"/>
      <c r="P74" s="16"/>
      <c r="Q74" s="18"/>
      <c r="R74" s="36"/>
    </row>
    <row r="75" spans="1:18" s="10" customFormat="1" ht="9.75" customHeight="1" x14ac:dyDescent="0.2">
      <c r="A75" s="45"/>
      <c r="B75" s="5"/>
      <c r="C75" s="5"/>
      <c r="D75" s="5"/>
      <c r="E75" s="13"/>
      <c r="F75" s="13"/>
      <c r="G75" s="15"/>
      <c r="H75" s="15"/>
      <c r="I75" s="5"/>
      <c r="J75" s="15"/>
      <c r="K75" s="15"/>
      <c r="L75" s="17"/>
      <c r="M75" s="17"/>
      <c r="N75" s="18"/>
      <c r="O75" s="16"/>
      <c r="P75" s="16"/>
      <c r="Q75" s="18"/>
      <c r="R75" s="36"/>
    </row>
    <row r="76" spans="1:18" s="10" customFormat="1" ht="9.75" customHeight="1" x14ac:dyDescent="0.2">
      <c r="A76" s="45"/>
      <c r="B76" s="5"/>
      <c r="C76" s="5"/>
      <c r="D76" s="5"/>
      <c r="E76" s="13"/>
      <c r="F76" s="13"/>
      <c r="G76" s="15"/>
      <c r="H76" s="15"/>
      <c r="I76" s="5"/>
      <c r="J76" s="15"/>
      <c r="K76" s="15"/>
      <c r="L76" s="17"/>
      <c r="M76" s="17"/>
      <c r="N76" s="18"/>
      <c r="O76" s="16"/>
      <c r="P76" s="16"/>
      <c r="Q76" s="18"/>
      <c r="R76" s="36"/>
    </row>
    <row r="77" spans="1:18" s="10" customFormat="1" ht="9.75" customHeight="1" x14ac:dyDescent="0.2">
      <c r="A77" s="1"/>
      <c r="B77" s="5"/>
      <c r="C77" s="6"/>
      <c r="D77" s="5"/>
      <c r="E77" s="6"/>
      <c r="F77" s="5"/>
      <c r="G77" s="62"/>
      <c r="H77" s="63"/>
      <c r="I77" s="14"/>
      <c r="J77" s="18"/>
      <c r="K77" s="18"/>
      <c r="L77" s="16"/>
      <c r="M77" s="17"/>
      <c r="N77" s="18"/>
      <c r="O77" s="16"/>
      <c r="P77" s="16"/>
      <c r="Q77" s="18"/>
      <c r="R77" s="36"/>
    </row>
    <row r="78" spans="1:18" s="10" customFormat="1" ht="10.5" customHeight="1" x14ac:dyDescent="0.2">
      <c r="A78" s="61"/>
      <c r="B78" s="30"/>
      <c r="C78" s="16"/>
      <c r="D78" s="15"/>
      <c r="E78" s="15"/>
      <c r="F78" s="29"/>
      <c r="G78" s="29"/>
      <c r="H78" s="29"/>
      <c r="I78" s="12"/>
      <c r="J78" s="29"/>
      <c r="K78" s="29"/>
      <c r="L78" s="64"/>
      <c r="M78" s="17"/>
      <c r="N78" s="18"/>
      <c r="O78" s="16"/>
      <c r="P78" s="16"/>
      <c r="Q78" s="18"/>
      <c r="R78" s="36"/>
    </row>
    <row r="79" spans="1:18" s="10" customFormat="1" ht="10.5" customHeight="1" x14ac:dyDescent="0.2">
      <c r="A79" s="61"/>
      <c r="B79" s="30"/>
      <c r="C79" s="16"/>
      <c r="D79" s="15"/>
      <c r="E79" s="15"/>
      <c r="F79" s="29"/>
      <c r="G79" s="29"/>
      <c r="H79" s="29"/>
      <c r="I79" s="12"/>
      <c r="J79" s="29"/>
      <c r="K79" s="29"/>
      <c r="L79" s="64"/>
      <c r="M79" s="17"/>
      <c r="N79" s="18"/>
      <c r="O79" s="16"/>
      <c r="P79" s="16"/>
      <c r="Q79" s="18"/>
      <c r="R79" s="36"/>
    </row>
    <row r="80" spans="1:18" s="10" customFormat="1" ht="10.5" customHeight="1" x14ac:dyDescent="0.2">
      <c r="A80" s="61"/>
      <c r="B80" s="30"/>
      <c r="C80" s="16"/>
      <c r="D80" s="15"/>
      <c r="E80" s="15"/>
      <c r="F80" s="29"/>
      <c r="G80" s="29"/>
      <c r="H80" s="29"/>
      <c r="I80" s="12"/>
      <c r="J80" s="29"/>
      <c r="K80" s="29"/>
      <c r="L80" s="64"/>
      <c r="M80" s="17"/>
      <c r="N80" s="18"/>
      <c r="O80" s="16"/>
      <c r="P80" s="16"/>
      <c r="Q80" s="18"/>
      <c r="R80" s="36"/>
    </row>
    <row r="81" spans="1:18" s="10" customFormat="1" ht="10.5" customHeight="1" x14ac:dyDescent="0.2">
      <c r="A81" s="61"/>
      <c r="B81" s="30"/>
      <c r="C81" s="16"/>
      <c r="D81" s="15"/>
      <c r="E81" s="15"/>
      <c r="F81" s="29"/>
      <c r="G81" s="29"/>
      <c r="H81" s="29"/>
      <c r="I81" s="12"/>
      <c r="J81" s="29"/>
      <c r="K81" s="29"/>
      <c r="L81" s="64"/>
      <c r="M81" s="17"/>
      <c r="N81" s="18"/>
      <c r="O81" s="16"/>
      <c r="P81" s="16"/>
      <c r="Q81" s="18"/>
      <c r="R81" s="36"/>
    </row>
    <row r="82" spans="1:18" s="10" customFormat="1" ht="10.5" customHeight="1" x14ac:dyDescent="0.2">
      <c r="A82" s="61"/>
      <c r="B82" s="30"/>
      <c r="C82" s="16"/>
      <c r="D82" s="15"/>
      <c r="E82" s="15"/>
      <c r="F82" s="29"/>
      <c r="G82" s="29"/>
      <c r="H82" s="29"/>
      <c r="I82" s="12"/>
      <c r="J82" s="29"/>
      <c r="K82" s="29"/>
      <c r="L82" s="64"/>
      <c r="M82" s="17"/>
      <c r="N82" s="18"/>
      <c r="O82" s="16"/>
      <c r="P82" s="16"/>
      <c r="Q82" s="18"/>
      <c r="R82" s="36"/>
    </row>
    <row r="83" spans="1:18" s="10" customFormat="1" ht="10.5" customHeight="1" x14ac:dyDescent="0.2">
      <c r="A83" s="61"/>
      <c r="B83" s="30"/>
      <c r="C83" s="16"/>
      <c r="D83" s="15"/>
      <c r="E83" s="15"/>
      <c r="F83" s="29"/>
      <c r="G83" s="29"/>
      <c r="H83" s="29"/>
      <c r="I83" s="12"/>
      <c r="J83" s="29"/>
      <c r="K83" s="29"/>
      <c r="L83" s="64"/>
      <c r="M83" s="17"/>
      <c r="N83" s="18"/>
      <c r="O83" s="16"/>
      <c r="P83" s="16"/>
      <c r="Q83" s="18"/>
      <c r="R83" s="36"/>
    </row>
    <row r="84" spans="1:18" s="10" customFormat="1" ht="10.5" customHeight="1" x14ac:dyDescent="0.2">
      <c r="A84" s="61"/>
      <c r="B84" s="30"/>
      <c r="C84" s="16"/>
      <c r="D84" s="15"/>
      <c r="E84" s="15"/>
      <c r="F84" s="29"/>
      <c r="G84" s="29"/>
      <c r="H84" s="29"/>
      <c r="I84" s="12"/>
      <c r="J84" s="29"/>
      <c r="K84" s="29"/>
      <c r="L84" s="64"/>
      <c r="M84" s="17"/>
      <c r="N84" s="18"/>
      <c r="O84" s="16"/>
      <c r="P84" s="16"/>
      <c r="Q84" s="18"/>
      <c r="R84" s="36"/>
    </row>
    <row r="85" spans="1:18" s="10" customFormat="1" ht="10.5" customHeight="1" x14ac:dyDescent="0.2">
      <c r="A85" s="61"/>
      <c r="B85" s="30"/>
      <c r="C85" s="16"/>
      <c r="D85" s="15"/>
      <c r="E85" s="15"/>
      <c r="F85" s="29"/>
      <c r="G85" s="29"/>
      <c r="H85" s="29"/>
      <c r="I85" s="12"/>
      <c r="J85" s="29"/>
      <c r="K85" s="29"/>
      <c r="L85" s="64"/>
      <c r="M85" s="17"/>
      <c r="N85" s="18"/>
      <c r="O85" s="16"/>
      <c r="P85" s="16"/>
      <c r="Q85" s="18"/>
      <c r="R85" s="36"/>
    </row>
    <row r="86" spans="1:18" s="10" customFormat="1" ht="10.5" customHeight="1" x14ac:dyDescent="0.2">
      <c r="A86" s="61"/>
      <c r="B86" s="30"/>
      <c r="C86" s="16"/>
      <c r="D86" s="15"/>
      <c r="E86" s="15"/>
      <c r="F86" s="29"/>
      <c r="G86" s="29"/>
      <c r="H86" s="29"/>
      <c r="I86" s="12"/>
      <c r="J86" s="29"/>
      <c r="K86" s="29"/>
      <c r="L86" s="64"/>
      <c r="M86" s="17"/>
      <c r="N86" s="18"/>
      <c r="O86" s="16"/>
      <c r="P86" s="16"/>
      <c r="Q86" s="18"/>
      <c r="R86" s="36"/>
    </row>
    <row r="87" spans="1:18" s="10" customFormat="1" ht="10.5" customHeight="1" x14ac:dyDescent="0.2">
      <c r="A87" s="61"/>
      <c r="B87" s="30"/>
      <c r="C87" s="16"/>
      <c r="D87" s="15"/>
      <c r="E87" s="15"/>
      <c r="F87" s="29"/>
      <c r="G87" s="29"/>
      <c r="H87" s="29"/>
      <c r="I87" s="12"/>
      <c r="J87" s="29"/>
      <c r="K87" s="29"/>
      <c r="L87" s="64"/>
      <c r="M87" s="17"/>
      <c r="N87" s="18"/>
      <c r="O87" s="16"/>
      <c r="P87" s="16"/>
      <c r="Q87" s="18"/>
      <c r="R87" s="36"/>
    </row>
    <row r="88" spans="1:18" s="10" customFormat="1" ht="10.5" customHeight="1" x14ac:dyDescent="0.2">
      <c r="A88" s="61"/>
      <c r="B88" s="30"/>
      <c r="C88" s="16"/>
      <c r="D88" s="15"/>
      <c r="E88" s="15"/>
      <c r="F88" s="15"/>
      <c r="G88" s="15"/>
      <c r="H88" s="17"/>
      <c r="I88" s="5"/>
      <c r="J88" s="15"/>
      <c r="K88" s="15"/>
      <c r="L88" s="64"/>
      <c r="M88" s="17"/>
      <c r="N88" s="18"/>
      <c r="O88" s="16"/>
      <c r="P88" s="16"/>
      <c r="Q88" s="18"/>
      <c r="R88" s="36"/>
    </row>
    <row r="89" spans="1:18" s="10" customFormat="1" ht="10.5" customHeight="1" x14ac:dyDescent="0.2">
      <c r="A89" s="61"/>
      <c r="B89" s="30"/>
      <c r="C89" s="16"/>
      <c r="D89" s="15"/>
      <c r="E89" s="15"/>
      <c r="F89" s="29"/>
      <c r="G89" s="29"/>
      <c r="H89" s="29"/>
      <c r="I89" s="12"/>
      <c r="J89" s="29"/>
      <c r="K89" s="29"/>
      <c r="L89" s="64"/>
      <c r="M89" s="17"/>
      <c r="N89" s="18"/>
      <c r="O89" s="16"/>
      <c r="P89" s="16"/>
      <c r="Q89" s="18"/>
      <c r="R89" s="36"/>
    </row>
    <row r="90" spans="1:18" s="10" customFormat="1" ht="10.5" customHeight="1" x14ac:dyDescent="0.2">
      <c r="A90" s="61"/>
      <c r="B90" s="30"/>
      <c r="C90" s="16"/>
      <c r="D90" s="15"/>
      <c r="E90" s="15"/>
      <c r="F90" s="29"/>
      <c r="G90" s="29"/>
      <c r="H90" s="29"/>
      <c r="I90" s="12"/>
      <c r="J90" s="29"/>
      <c r="K90" s="29"/>
      <c r="L90" s="64"/>
      <c r="M90" s="17"/>
      <c r="N90" s="18"/>
      <c r="O90" s="16"/>
      <c r="P90" s="16"/>
      <c r="Q90" s="18"/>
      <c r="R90" s="36"/>
    </row>
    <row r="91" spans="1:18" s="10" customFormat="1" ht="12" customHeight="1" x14ac:dyDescent="0.2">
      <c r="A91" s="61"/>
      <c r="B91" s="30"/>
      <c r="C91" s="16"/>
      <c r="D91" s="15"/>
      <c r="E91" s="15"/>
      <c r="F91" s="29"/>
      <c r="G91" s="29"/>
      <c r="H91" s="29"/>
      <c r="I91" s="12"/>
      <c r="J91" s="29"/>
      <c r="K91" s="29"/>
      <c r="L91" s="64"/>
      <c r="M91" s="17"/>
      <c r="N91" s="18"/>
      <c r="O91" s="16"/>
      <c r="P91" s="16"/>
      <c r="Q91" s="18"/>
      <c r="R91" s="36"/>
    </row>
    <row r="92" spans="1:18" s="10" customFormat="1" ht="10.5" customHeight="1" x14ac:dyDescent="0.2">
      <c r="A92" s="1"/>
      <c r="B92" s="15"/>
      <c r="C92" s="16"/>
      <c r="D92" s="15"/>
      <c r="E92" s="15"/>
      <c r="F92" s="29"/>
      <c r="G92" s="29"/>
      <c r="H92" s="29"/>
      <c r="I92" s="12"/>
      <c r="J92" s="29"/>
      <c r="K92" s="29"/>
      <c r="L92" s="64"/>
      <c r="M92" s="17"/>
      <c r="N92" s="18"/>
      <c r="O92" s="16"/>
      <c r="P92" s="16"/>
      <c r="Q92" s="18"/>
      <c r="R92" s="36"/>
    </row>
    <row r="93" spans="1:18" s="10" customFormat="1" ht="10.5" customHeight="1" x14ac:dyDescent="0.2">
      <c r="A93" s="1"/>
      <c r="B93" s="15"/>
      <c r="C93" s="16"/>
      <c r="D93" s="15"/>
      <c r="E93" s="15"/>
      <c r="F93" s="15"/>
      <c r="G93" s="15"/>
      <c r="H93" s="17"/>
      <c r="I93" s="5"/>
      <c r="J93" s="15"/>
      <c r="K93" s="15"/>
      <c r="L93" s="64"/>
      <c r="M93" s="17"/>
      <c r="N93" s="18"/>
      <c r="O93" s="16"/>
      <c r="P93" s="16"/>
      <c r="Q93" s="18"/>
      <c r="R93" s="36"/>
    </row>
    <row r="94" spans="1:18" s="10" customFormat="1" ht="10.5" customHeight="1" x14ac:dyDescent="0.2">
      <c r="A94" s="1"/>
      <c r="B94" s="15"/>
      <c r="C94" s="16"/>
      <c r="D94" s="15"/>
      <c r="E94" s="15"/>
      <c r="F94" s="29"/>
      <c r="G94" s="29"/>
      <c r="H94" s="29"/>
      <c r="I94" s="12"/>
      <c r="J94" s="29"/>
      <c r="K94" s="29"/>
      <c r="L94" s="64"/>
      <c r="M94" s="17"/>
      <c r="N94" s="18"/>
      <c r="O94" s="16"/>
      <c r="P94" s="16"/>
      <c r="Q94" s="18"/>
      <c r="R94" s="36"/>
    </row>
    <row r="95" spans="1:18" s="10" customFormat="1" ht="10.5" customHeight="1" x14ac:dyDescent="0.2">
      <c r="A95" s="1"/>
      <c r="B95" s="15"/>
      <c r="C95" s="16"/>
      <c r="D95" s="15"/>
      <c r="E95" s="15"/>
      <c r="F95" s="29"/>
      <c r="G95" s="29"/>
      <c r="H95" s="29"/>
      <c r="I95" s="12"/>
      <c r="J95" s="29"/>
      <c r="K95" s="29"/>
      <c r="L95" s="64"/>
      <c r="M95" s="17"/>
      <c r="N95" s="18"/>
      <c r="O95" s="16"/>
      <c r="P95" s="16"/>
      <c r="Q95" s="18"/>
      <c r="R95" s="36"/>
    </row>
    <row r="96" spans="1:18" s="10" customFormat="1" ht="10.5" customHeight="1" x14ac:dyDescent="0.2">
      <c r="A96" s="1"/>
      <c r="B96" s="15"/>
      <c r="C96" s="16"/>
      <c r="D96" s="15"/>
      <c r="E96" s="15"/>
      <c r="F96" s="29"/>
      <c r="G96" s="29"/>
      <c r="H96" s="29"/>
      <c r="I96" s="12"/>
      <c r="J96" s="29"/>
      <c r="K96" s="29"/>
      <c r="L96" s="64"/>
      <c r="M96" s="17"/>
      <c r="N96" s="18"/>
      <c r="O96" s="16"/>
      <c r="P96" s="16"/>
      <c r="Q96" s="18"/>
      <c r="R96" s="36"/>
    </row>
    <row r="97" spans="1:18" s="10" customFormat="1" ht="10.5" customHeight="1" x14ac:dyDescent="0.2">
      <c r="A97" s="1"/>
      <c r="B97" s="15"/>
      <c r="C97" s="16"/>
      <c r="D97" s="15"/>
      <c r="E97" s="15"/>
      <c r="F97" s="29"/>
      <c r="G97" s="29"/>
      <c r="H97" s="29"/>
      <c r="I97" s="12"/>
      <c r="J97" s="29"/>
      <c r="K97" s="29"/>
      <c r="L97" s="64"/>
      <c r="M97" s="17"/>
      <c r="N97" s="18"/>
      <c r="O97" s="16"/>
      <c r="P97" s="16"/>
      <c r="Q97" s="18"/>
      <c r="R97" s="36"/>
    </row>
    <row r="98" spans="1:18" s="10" customFormat="1" ht="10.5" customHeight="1" x14ac:dyDescent="0.2">
      <c r="A98" s="1"/>
      <c r="B98" s="15"/>
      <c r="C98" s="16"/>
      <c r="D98" s="15"/>
      <c r="E98" s="15"/>
      <c r="F98" s="29"/>
      <c r="G98" s="29"/>
      <c r="H98" s="29"/>
      <c r="I98" s="12"/>
      <c r="J98" s="29"/>
      <c r="K98" s="29"/>
      <c r="L98" s="64"/>
      <c r="M98" s="17"/>
      <c r="N98" s="18"/>
      <c r="O98" s="16"/>
      <c r="P98" s="16"/>
      <c r="Q98" s="18"/>
      <c r="R98" s="36"/>
    </row>
    <row r="99" spans="1:18" s="10" customFormat="1" ht="10.5" customHeight="1" x14ac:dyDescent="0.2">
      <c r="A99" s="1"/>
      <c r="B99" s="15"/>
      <c r="C99" s="16"/>
      <c r="D99" s="15"/>
      <c r="E99" s="15"/>
      <c r="F99" s="29"/>
      <c r="G99" s="29"/>
      <c r="H99" s="29"/>
      <c r="I99" s="12"/>
      <c r="J99" s="29"/>
      <c r="K99" s="29"/>
      <c r="L99" s="64"/>
      <c r="M99" s="17"/>
      <c r="N99" s="18"/>
      <c r="O99" s="16"/>
      <c r="P99" s="16"/>
      <c r="Q99" s="18"/>
      <c r="R99" s="36"/>
    </row>
    <row r="100" spans="1:18" s="10" customFormat="1" ht="10.5" customHeight="1" x14ac:dyDescent="0.2">
      <c r="A100" s="1"/>
      <c r="B100" s="15"/>
      <c r="C100" s="16"/>
      <c r="D100" s="15"/>
      <c r="E100" s="15"/>
      <c r="F100" s="29"/>
      <c r="G100" s="29"/>
      <c r="H100" s="29"/>
      <c r="I100" s="12"/>
      <c r="J100" s="29"/>
      <c r="K100" s="29"/>
      <c r="L100" s="64"/>
      <c r="M100" s="17"/>
      <c r="N100" s="18"/>
      <c r="O100" s="16"/>
      <c r="P100" s="16"/>
      <c r="Q100" s="18"/>
      <c r="R100" s="36"/>
    </row>
    <row r="101" spans="1:18" s="10" customFormat="1" ht="10.5" customHeight="1" x14ac:dyDescent="0.2">
      <c r="A101" s="1"/>
      <c r="B101" s="15"/>
      <c r="C101" s="16"/>
      <c r="D101" s="15"/>
      <c r="E101" s="15"/>
      <c r="F101" s="29"/>
      <c r="G101" s="29"/>
      <c r="H101" s="29"/>
      <c r="I101" s="12"/>
      <c r="J101" s="29"/>
      <c r="K101" s="29"/>
      <c r="L101" s="64"/>
      <c r="M101" s="17"/>
      <c r="N101" s="18"/>
      <c r="O101" s="16"/>
      <c r="P101" s="16"/>
      <c r="Q101" s="18"/>
      <c r="R101" s="36"/>
    </row>
    <row r="102" spans="1:18" s="10" customFormat="1" ht="10.5" customHeight="1" x14ac:dyDescent="0.2">
      <c r="A102" s="1"/>
      <c r="B102" s="15"/>
      <c r="C102" s="16"/>
      <c r="D102" s="15"/>
      <c r="E102" s="15"/>
      <c r="F102" s="29"/>
      <c r="G102" s="29"/>
      <c r="H102" s="29"/>
      <c r="I102" s="12"/>
      <c r="J102" s="29"/>
      <c r="K102" s="29"/>
      <c r="L102" s="64"/>
      <c r="M102" s="17"/>
      <c r="N102" s="18"/>
      <c r="O102" s="16"/>
      <c r="P102" s="16"/>
      <c r="Q102" s="18"/>
      <c r="R102" s="36"/>
    </row>
    <row r="103" spans="1:18" s="10" customFormat="1" ht="10.5" customHeight="1" x14ac:dyDescent="0.2">
      <c r="A103" s="1"/>
      <c r="B103" s="15"/>
      <c r="C103" s="16"/>
      <c r="D103" s="15"/>
      <c r="E103" s="15"/>
      <c r="F103" s="29"/>
      <c r="G103" s="29"/>
      <c r="H103" s="29"/>
      <c r="I103" s="12"/>
      <c r="J103" s="29"/>
      <c r="K103" s="29"/>
      <c r="L103" s="64"/>
      <c r="M103" s="17"/>
      <c r="N103" s="18"/>
      <c r="O103" s="16"/>
      <c r="P103" s="16"/>
      <c r="Q103" s="18"/>
      <c r="R103" s="36"/>
    </row>
    <row r="104" spans="1:18" s="10" customFormat="1" ht="10.5" customHeight="1" x14ac:dyDescent="0.2">
      <c r="A104" s="1"/>
      <c r="B104" s="15"/>
      <c r="C104" s="16"/>
      <c r="D104" s="15"/>
      <c r="E104" s="15"/>
      <c r="F104" s="29"/>
      <c r="G104" s="29"/>
      <c r="H104" s="29"/>
      <c r="I104" s="12"/>
      <c r="J104" s="29"/>
      <c r="K104" s="29"/>
      <c r="L104" s="64"/>
      <c r="M104" s="17"/>
      <c r="N104" s="18"/>
      <c r="O104" s="16"/>
      <c r="P104" s="16"/>
      <c r="Q104" s="18"/>
      <c r="R104" s="36"/>
    </row>
    <row r="105" spans="1:18" s="10" customFormat="1" ht="10.5" customHeight="1" x14ac:dyDescent="0.2">
      <c r="A105" s="1"/>
      <c r="B105" s="15"/>
      <c r="C105" s="16"/>
      <c r="D105" s="15"/>
      <c r="E105" s="15"/>
      <c r="F105" s="29"/>
      <c r="G105" s="29"/>
      <c r="H105" s="29"/>
      <c r="I105" s="12"/>
      <c r="J105" s="29"/>
      <c r="K105" s="29"/>
      <c r="L105" s="64"/>
      <c r="M105" s="17"/>
      <c r="N105" s="18"/>
      <c r="O105" s="16"/>
      <c r="P105" s="16"/>
      <c r="Q105" s="18"/>
      <c r="R105" s="36"/>
    </row>
    <row r="106" spans="1:18" s="10" customFormat="1" ht="10.5" customHeight="1" x14ac:dyDescent="0.2">
      <c r="A106" s="1"/>
      <c r="B106" s="15"/>
      <c r="C106" s="16"/>
      <c r="D106" s="15"/>
      <c r="E106" s="15"/>
      <c r="F106" s="29"/>
      <c r="G106" s="29"/>
      <c r="H106" s="29"/>
      <c r="I106" s="12"/>
      <c r="J106" s="29"/>
      <c r="K106" s="29"/>
      <c r="L106" s="64"/>
      <c r="M106" s="17"/>
      <c r="N106" s="18"/>
      <c r="O106" s="16"/>
      <c r="P106" s="16"/>
      <c r="Q106" s="18"/>
      <c r="R106" s="36"/>
    </row>
    <row r="107" spans="1:18" s="10" customFormat="1" ht="10.5" customHeight="1" x14ac:dyDescent="0.2">
      <c r="A107" s="1"/>
      <c r="B107" s="15"/>
      <c r="C107" s="16"/>
      <c r="D107" s="15"/>
      <c r="E107" s="15"/>
      <c r="F107" s="29"/>
      <c r="G107" s="29"/>
      <c r="H107" s="29"/>
      <c r="I107" s="12"/>
      <c r="J107" s="29"/>
      <c r="K107" s="29"/>
      <c r="L107" s="64"/>
      <c r="M107" s="17"/>
      <c r="N107" s="18"/>
      <c r="O107" s="16"/>
      <c r="P107" s="16"/>
      <c r="Q107" s="18"/>
      <c r="R107" s="36"/>
    </row>
    <row r="108" spans="1:18" s="10" customFormat="1" ht="10.5" customHeight="1" x14ac:dyDescent="0.2">
      <c r="A108" s="1"/>
      <c r="B108" s="15"/>
      <c r="C108" s="16"/>
      <c r="D108" s="15"/>
      <c r="E108" s="15"/>
      <c r="F108" s="29"/>
      <c r="G108" s="29"/>
      <c r="H108" s="29"/>
      <c r="I108" s="12"/>
      <c r="J108" s="29"/>
      <c r="K108" s="29"/>
      <c r="L108" s="64"/>
      <c r="M108" s="17"/>
      <c r="N108" s="18"/>
      <c r="O108" s="16"/>
      <c r="P108" s="16"/>
      <c r="Q108" s="18"/>
      <c r="R108" s="36"/>
    </row>
    <row r="109" spans="1:18" s="10" customFormat="1" ht="10.5" customHeight="1" x14ac:dyDescent="0.2">
      <c r="A109" s="1"/>
      <c r="B109" s="15"/>
      <c r="C109" s="16"/>
      <c r="D109" s="15"/>
      <c r="E109" s="15"/>
      <c r="F109" s="29"/>
      <c r="G109" s="29"/>
      <c r="H109" s="29"/>
      <c r="I109" s="12"/>
      <c r="J109" s="29"/>
      <c r="K109" s="29"/>
      <c r="L109" s="64"/>
      <c r="M109" s="17"/>
      <c r="N109" s="18"/>
      <c r="O109" s="16"/>
      <c r="P109" s="16"/>
      <c r="Q109" s="18"/>
      <c r="R109" s="36"/>
    </row>
    <row r="110" spans="1:18" s="10" customFormat="1" ht="10.5" customHeight="1" x14ac:dyDescent="0.2">
      <c r="A110" s="1"/>
      <c r="B110" s="15"/>
      <c r="C110" s="16"/>
      <c r="D110" s="65"/>
      <c r="E110" s="15"/>
      <c r="F110" s="29"/>
      <c r="G110" s="29"/>
      <c r="H110" s="29"/>
      <c r="I110" s="12"/>
      <c r="J110" s="29"/>
      <c r="K110" s="29"/>
      <c r="L110" s="64"/>
      <c r="M110" s="17"/>
      <c r="N110" s="18"/>
      <c r="O110" s="16"/>
      <c r="P110" s="16"/>
      <c r="Q110" s="18"/>
      <c r="R110" s="36"/>
    </row>
    <row r="111" spans="1:18" s="10" customFormat="1" ht="10.5" customHeight="1" x14ac:dyDescent="0.2">
      <c r="A111" s="1"/>
      <c r="B111" s="15"/>
      <c r="C111" s="16"/>
      <c r="D111" s="65"/>
      <c r="E111" s="15"/>
      <c r="F111" s="66"/>
      <c r="G111" s="66"/>
      <c r="H111" s="66"/>
      <c r="I111" s="67"/>
      <c r="J111" s="66"/>
      <c r="K111" s="66"/>
      <c r="L111" s="66"/>
      <c r="M111" s="17"/>
      <c r="N111" s="18"/>
      <c r="O111" s="16"/>
      <c r="P111" s="16"/>
      <c r="Q111" s="18"/>
      <c r="R111" s="36"/>
    </row>
    <row r="112" spans="1:18" s="10" customFormat="1" ht="10.5" customHeight="1" x14ac:dyDescent="0.2">
      <c r="A112" s="1"/>
      <c r="B112" s="15"/>
      <c r="C112" s="16"/>
      <c r="D112" s="15"/>
      <c r="E112" s="65"/>
      <c r="F112" s="60"/>
      <c r="G112" s="60"/>
      <c r="H112" s="60"/>
      <c r="I112" s="49"/>
      <c r="J112" s="60"/>
      <c r="K112" s="60"/>
      <c r="L112" s="68"/>
      <c r="M112" s="17"/>
      <c r="N112" s="18"/>
      <c r="O112" s="16"/>
      <c r="P112" s="16"/>
      <c r="Q112" s="18"/>
      <c r="R112" s="36"/>
    </row>
    <row r="113" spans="1:18" s="10" customFormat="1" ht="10.5" customHeight="1" x14ac:dyDescent="0.2">
      <c r="A113" s="1"/>
      <c r="B113" s="15"/>
      <c r="C113" s="16"/>
      <c r="D113" s="15"/>
      <c r="E113" s="15"/>
      <c r="F113" s="60"/>
      <c r="G113" s="60"/>
      <c r="H113" s="60"/>
      <c r="I113" s="49"/>
      <c r="J113" s="60"/>
      <c r="K113" s="60"/>
      <c r="L113" s="16"/>
      <c r="M113" s="17"/>
      <c r="N113" s="18"/>
      <c r="O113" s="16"/>
      <c r="P113" s="16"/>
      <c r="Q113" s="18"/>
      <c r="R113" s="36"/>
    </row>
    <row r="114" spans="1:18" s="10" customFormat="1" ht="10.5" customHeight="1" x14ac:dyDescent="0.2">
      <c r="A114" s="1"/>
      <c r="B114" s="15"/>
      <c r="C114" s="16"/>
      <c r="D114" s="15"/>
      <c r="E114" s="15"/>
      <c r="F114" s="53"/>
      <c r="G114" s="15"/>
      <c r="H114" s="17"/>
      <c r="I114" s="5"/>
      <c r="J114" s="15"/>
      <c r="K114" s="15"/>
      <c r="L114" s="16"/>
      <c r="M114" s="17"/>
      <c r="N114" s="18"/>
      <c r="O114" s="16"/>
      <c r="P114" s="16"/>
      <c r="Q114" s="18"/>
      <c r="R114" s="36"/>
    </row>
    <row r="115" spans="1:18" s="10" customFormat="1" ht="10.5" customHeight="1" x14ac:dyDescent="0.2">
      <c r="A115" s="1"/>
      <c r="B115" s="15"/>
      <c r="C115" s="16"/>
      <c r="D115" s="15"/>
      <c r="E115" s="16"/>
      <c r="F115" s="16"/>
      <c r="G115" s="16"/>
      <c r="H115" s="16"/>
      <c r="I115" s="6"/>
      <c r="J115" s="16"/>
      <c r="K115" s="16"/>
      <c r="L115" s="16"/>
      <c r="M115" s="17"/>
      <c r="N115" s="18"/>
      <c r="O115" s="16"/>
      <c r="P115" s="16"/>
      <c r="Q115" s="18"/>
      <c r="R115" s="36"/>
    </row>
    <row r="116" spans="1:18" s="10" customFormat="1" ht="10.5" customHeight="1" x14ac:dyDescent="0.2">
      <c r="A116" s="1"/>
      <c r="B116" s="15"/>
      <c r="C116" s="16"/>
      <c r="D116" s="15"/>
      <c r="E116" s="16"/>
      <c r="F116" s="29"/>
      <c r="G116" s="29"/>
      <c r="H116" s="29"/>
      <c r="I116" s="12"/>
      <c r="J116" s="29"/>
      <c r="K116" s="29"/>
      <c r="L116" s="59"/>
      <c r="M116" s="17"/>
      <c r="N116" s="18"/>
      <c r="O116" s="16"/>
      <c r="P116" s="16"/>
      <c r="Q116" s="18"/>
      <c r="R116" s="36"/>
    </row>
    <row r="117" spans="1:18" s="10" customFormat="1" ht="11.25" x14ac:dyDescent="0.2">
      <c r="A117" s="1"/>
      <c r="B117" s="15"/>
      <c r="C117" s="16"/>
      <c r="D117" s="15"/>
      <c r="E117" s="16"/>
      <c r="F117" s="15"/>
      <c r="G117" s="29"/>
      <c r="H117" s="29"/>
      <c r="I117" s="50"/>
      <c r="J117" s="52"/>
      <c r="K117" s="52"/>
      <c r="L117" s="59"/>
      <c r="M117" s="17"/>
      <c r="N117" s="18"/>
      <c r="O117" s="16"/>
      <c r="P117" s="16"/>
      <c r="Q117" s="18"/>
      <c r="R117" s="36"/>
    </row>
    <row r="118" spans="1:18" s="10" customFormat="1" ht="11.25" x14ac:dyDescent="0.2">
      <c r="A118" s="1"/>
      <c r="B118" s="15"/>
      <c r="C118" s="16"/>
      <c r="D118" s="15"/>
      <c r="E118" s="16"/>
      <c r="F118" s="15"/>
      <c r="G118" s="29"/>
      <c r="H118" s="29"/>
      <c r="I118" s="12"/>
      <c r="J118" s="29"/>
      <c r="K118" s="29"/>
      <c r="L118" s="16"/>
      <c r="M118" s="17"/>
      <c r="N118" s="18"/>
      <c r="O118" s="16"/>
      <c r="P118" s="16"/>
      <c r="Q118" s="18"/>
      <c r="R118" s="36"/>
    </row>
    <row r="119" spans="1:18" s="10" customFormat="1" ht="11.25" x14ac:dyDescent="0.2">
      <c r="A119" s="1"/>
      <c r="B119" s="15"/>
      <c r="C119" s="16"/>
      <c r="D119" s="15"/>
      <c r="E119" s="16"/>
      <c r="F119" s="15"/>
      <c r="G119" s="15"/>
      <c r="H119" s="15"/>
      <c r="I119" s="5"/>
      <c r="J119" s="15"/>
      <c r="K119" s="15"/>
      <c r="L119" s="17"/>
      <c r="M119" s="17"/>
      <c r="N119" s="59"/>
      <c r="O119" s="16"/>
      <c r="P119" s="16"/>
      <c r="Q119" s="18"/>
      <c r="R119" s="36"/>
    </row>
    <row r="120" spans="1:18" s="10" customFormat="1" ht="11.25" x14ac:dyDescent="0.2">
      <c r="A120" s="1"/>
      <c r="B120" s="15"/>
      <c r="C120" s="16"/>
      <c r="D120" s="15"/>
      <c r="E120" s="16"/>
      <c r="F120" s="15"/>
      <c r="G120" s="15"/>
      <c r="H120" s="15"/>
      <c r="I120" s="5"/>
      <c r="J120" s="15"/>
      <c r="K120" s="15"/>
      <c r="L120" s="17"/>
      <c r="M120" s="17"/>
      <c r="N120" s="18"/>
      <c r="O120" s="16"/>
      <c r="P120" s="16"/>
      <c r="Q120" s="18"/>
      <c r="R120" s="36"/>
    </row>
    <row r="121" spans="1:18" s="10" customFormat="1" ht="11.25" x14ac:dyDescent="0.2">
      <c r="A121" s="1"/>
      <c r="B121" s="15"/>
      <c r="C121" s="16"/>
      <c r="D121" s="15"/>
      <c r="E121" s="16"/>
      <c r="F121" s="15"/>
      <c r="G121" s="15"/>
      <c r="H121" s="15"/>
      <c r="I121" s="5"/>
      <c r="J121" s="15"/>
      <c r="K121" s="15"/>
      <c r="L121" s="17"/>
      <c r="M121" s="17"/>
      <c r="N121" s="18"/>
      <c r="O121" s="16"/>
      <c r="P121" s="16"/>
      <c r="Q121" s="18"/>
      <c r="R121" s="36"/>
    </row>
    <row r="122" spans="1:18" s="10" customFormat="1" ht="11.25" x14ac:dyDescent="0.2">
      <c r="A122" s="1"/>
      <c r="B122" s="15"/>
      <c r="C122" s="16"/>
      <c r="D122" s="15"/>
      <c r="E122" s="16"/>
      <c r="F122" s="15"/>
      <c r="G122" s="15"/>
      <c r="H122" s="15"/>
      <c r="I122" s="5"/>
      <c r="J122" s="29"/>
      <c r="K122" s="15"/>
      <c r="L122" s="17"/>
      <c r="M122" s="17"/>
      <c r="N122" s="18"/>
      <c r="O122" s="16"/>
      <c r="P122" s="16"/>
      <c r="Q122" s="18"/>
      <c r="R122" s="36"/>
    </row>
    <row r="123" spans="1:18" x14ac:dyDescent="0.2">
      <c r="F123" s="15"/>
      <c r="H123" s="80"/>
    </row>
    <row r="124" spans="1:18" x14ac:dyDescent="0.2">
      <c r="F124" s="15"/>
      <c r="I124" s="77"/>
      <c r="N124" s="39"/>
    </row>
    <row r="125" spans="1:18" x14ac:dyDescent="0.2">
      <c r="F125" s="15"/>
      <c r="N125" s="39"/>
    </row>
    <row r="126" spans="1:18" x14ac:dyDescent="0.2">
      <c r="N126" s="41"/>
    </row>
  </sheetData>
  <autoFilter ref="A4:R113" xr:uid="{00000000-0001-0000-0000-000000000000}"/>
  <sortState xmlns:xlrd2="http://schemas.microsoft.com/office/spreadsheetml/2017/richdata2" ref="G73:G89">
    <sortCondition ref="G71"/>
  </sortState>
  <mergeCells count="6">
    <mergeCell ref="I3:M3"/>
    <mergeCell ref="A56:F56"/>
    <mergeCell ref="A53:F53"/>
    <mergeCell ref="A54:F54"/>
    <mergeCell ref="A55:F55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  <ignoredErrors>
    <ignoredError sqref="H11 H14:H16 H24 H37" formula="1"/>
  </ignoredError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2024-06-12T11:53:40Z</dcterms:modified>
</cp:coreProperties>
</file>