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236" windowWidth="17685" windowHeight="12795" activeTab="0"/>
  </bookViews>
  <sheets>
    <sheet name="Tabula Nr.1., EUR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<sst xmlns="http://schemas.openxmlformats.org/spreadsheetml/2006/main" count="81" uniqueCount="78">
  <si>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Prioritāte</t>
  </si>
  <si>
    <t>Noslēgti līgumi (publiskais fin.); % no prioritātē pieejamā publiskā fin.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</si>
  <si>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</si>
  <si>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</si>
  <si>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</si>
  <si>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</si>
  <si>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</si>
  <si>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</si>
  <si>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</si>
  <si>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</si>
  <si>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</si>
  <si>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</si>
  <si>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</si>
  <si>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</si>
  <si>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</si>
  <si>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</si>
  <si>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</si>
  <si>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</si>
  <si>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</si>
  <si>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</si>
  <si>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</si>
  <si>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</si>
  <si>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</si>
  <si>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</si>
  <si>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</si>
  <si>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</si>
  <si>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</si>
  <si>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</si>
  <si>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</si>
  <si>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</si>
  <si>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</si>
  <si>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</si>
  <si>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</si>
  <si>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</si>
  <si>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</si>
  <si>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</si>
  <si>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</si>
  <si>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</si>
  <si>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</si>
  <si>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</si>
  <si>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</si>
  <si>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</si>
  <si>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</si>
  <si>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Cilvēkresursi un nodarbinātība</t>
  </si>
  <si>
    <t>1.3.</t>
  </si>
  <si>
    <t>Finanšu pieejamība</t>
  </si>
  <si>
    <t xml:space="preserve">Apstiprinātie projekti (publiskais fin.); </t>
  </si>
  <si>
    <t>Skaits</t>
  </si>
  <si>
    <t xml:space="preserve">Noslēgti līgumi (publiskais fin.); </t>
  </si>
  <si>
    <t>9=8/3</t>
  </si>
  <si>
    <t>13=12/3</t>
  </si>
  <si>
    <t>16=15/3</t>
  </si>
  <si>
    <t>** 2013.gada 30.jūlija MK sēdes protokols Nr.41 64. §</t>
  </si>
  <si>
    <t>Finanšu ministrs</t>
  </si>
  <si>
    <t>A.Vilks</t>
  </si>
  <si>
    <t>Prioritātē pieejamais publiskais attiecināmais finansējums; EUR</t>
  </si>
  <si>
    <t>Piešķirto virssaistību summa, (publiskais finansējums) atbilstoši apst. MK p/l **, EUR</t>
  </si>
  <si>
    <t>Kopā prioritātē pieejamais publiskais attiecināmais finansējums, ieskaitot piešķrtās virssaistības; EUR</t>
  </si>
  <si>
    <t>EUR</t>
  </si>
  <si>
    <t>Izmaksāts finansējuma saņēmējam (publiskais fin.); EUR</t>
  </si>
  <si>
    <t>Izmaksāts  finansējuma saņēmējam (nedekla-rējamie avansa maks.), EUR</t>
  </si>
  <si>
    <t>Izmaksāts  finansējuma saņēmējam (deklarē-jamie avansa maks.), EUR</t>
  </si>
  <si>
    <t>1.pielikums
Informatīvajam ziņojumam par Eiropas Savienības struktūrfondu un Kohēzijas fonda, Eiropas Ekonomikas zonas finanšu instrumenta, Norvēģijas finanšu instrumenta un Latvijas–Šveices sadarbības programmas apguvi līdz 2014.gada 31.martam</t>
  </si>
  <si>
    <t>2007.-2013.gada plānošanas perioda ES fondu finanšu investīcijas prioritāšu līmenī līdz 2014.gada 31.martam</t>
  </si>
  <si>
    <t>Informācija pēc vadības informācijas sistēmas datiem  (pārskati veidoti 08.04.2014.)</t>
  </si>
  <si>
    <t>Apstiprinātie projekti (publiskais fin.); % no prioritātē pieejamā publiskā fin. uz 31.12.2013.</t>
  </si>
  <si>
    <t>Progress apstipri-nātajiem projektiem pret datiem uz 31.12.2013.; % no prioritātē pieejamā publiskā fin.</t>
  </si>
  <si>
    <t>Izmaksāts finansējuma saņēmējam (publiskais fin.) uz 31.12.2013; % no prioritātē pieejamā publiskā fin.</t>
  </si>
  <si>
    <t>Progress veiktajiem maksājumiem pret datiem uz 31.12.2013.; % no prioritātē pieejamā publiskā fin.</t>
  </si>
  <si>
    <t>Noslēgti līgumi (publiskais fin.) uz 31.12.2013; % no prioritātē pieejamā publiskā fin.</t>
  </si>
  <si>
    <t>Progress noslēgtajiem līgumiem pret datiem uz 31.12.2013.; % no prioritātē pieejamā publiskā fin.</t>
  </si>
  <si>
    <t>I.Puriņa</t>
  </si>
  <si>
    <t>67095614; Ieva.Purina@fm.gov.lv</t>
  </si>
  <si>
    <t>Prioritātē piešķirtais budžets 2007. - 2014.gadā*, EUR</t>
  </si>
  <si>
    <t>* 2007.-2013.gada valsts budžeta apguve, 2014.gada plāns, atņemot 57,7 milj. EUR atgūto finansējumu 2.2.1.3. aktivitātē un 31,7 milj. EUR 3.3.2.1.aktivitātē</t>
  </si>
  <si>
    <t>skaits</t>
  </si>
  <si>
    <t>Pabeigti
projekti</t>
  </si>
  <si>
    <t>16.05.2014.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</si>
</sst>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_-;\-* #,##0.0_-;_-* &quot;-&quot;??_-;_-@_-"/>
    <numFmt numFmtId="172" formatCode="_-* #,##0_-;\-* #,##0_-;_-* &quot;-&quot;??_-;_-@_-"/>
    <numFmt numFmtId="173" formatCode="#,##0_ ;\-#,##0\ "/>
    <numFmt numFmtId="174" formatCode="[$-10426]#,##0;\-#,##0"/>
    <numFmt numFmtId="175" formatCode="#,##0.000"/>
    <numFmt numFmtId="176" formatCode="#,##0.0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sz val="2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Border="1" applyAlignment="1">
      <alignment horizontal="left" wrapText="1"/>
    </xf>
    <xf numFmtId="0" fontId="57" fillId="16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9" fontId="7" fillId="0" borderId="0" xfId="6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9" fontId="7" fillId="0" borderId="0" xfId="61" applyFont="1" applyFill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173" fontId="2" fillId="10" borderId="10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0" fillId="0" borderId="11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2" fillId="0" borderId="0" xfId="0" applyFont="1" applyAlignment="1">
      <alignment/>
    </xf>
    <xf numFmtId="0" fontId="10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173" fontId="0" fillId="0" borderId="0" xfId="0" applyNumberFormat="1" applyAlignment="1">
      <alignment/>
    </xf>
    <xf numFmtId="0" fontId="64" fillId="0" borderId="0" xfId="0" applyFont="1" applyAlignment="1">
      <alignment wrapText="1"/>
    </xf>
    <xf numFmtId="173" fontId="2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173" fontId="6" fillId="16" borderId="10" xfId="42" applyNumberFormat="1" applyFont="1" applyFill="1" applyBorder="1" applyAlignment="1" applyProtection="1">
      <alignment horizontal="center" vertical="center" wrapText="1"/>
      <protection/>
    </xf>
    <xf numFmtId="165" fontId="6" fillId="16" borderId="10" xfId="61" applyNumberFormat="1" applyFont="1" applyFill="1" applyBorder="1" applyAlignment="1" applyProtection="1">
      <alignment horizontal="center" vertical="center" wrapText="1"/>
      <protection/>
    </xf>
    <xf numFmtId="173" fontId="2" fillId="10" borderId="10" xfId="42" applyNumberFormat="1" applyFont="1" applyFill="1" applyBorder="1" applyAlignment="1" applyProtection="1">
      <alignment horizontal="center" vertical="center" wrapText="1"/>
      <protection/>
    </xf>
    <xf numFmtId="165" fontId="2" fillId="10" borderId="10" xfId="61" applyNumberFormat="1" applyFont="1" applyFill="1" applyBorder="1" applyAlignment="1" applyProtection="1">
      <alignment horizontal="center" vertical="center" wrapText="1"/>
      <protection/>
    </xf>
    <xf numFmtId="165" fontId="2" fillId="0" borderId="10" xfId="61" applyNumberFormat="1" applyFont="1" applyFill="1" applyBorder="1" applyAlignment="1" applyProtection="1">
      <alignment horizontal="center" vertical="center"/>
      <protection/>
    </xf>
    <xf numFmtId="165" fontId="2" fillId="0" borderId="10" xfId="61" applyNumberFormat="1" applyFont="1" applyFill="1" applyBorder="1" applyAlignment="1" applyProtection="1">
      <alignment horizontal="center" vertical="center" wrapText="1"/>
      <protection/>
    </xf>
    <xf numFmtId="165" fontId="2" fillId="10" borderId="10" xfId="61" applyNumberFormat="1" applyFont="1" applyFill="1" applyBorder="1" applyAlignment="1" applyProtection="1">
      <alignment horizontal="center" vertical="center"/>
      <protection/>
    </xf>
    <xf numFmtId="173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3" fontId="2" fillId="10" borderId="12" xfId="42" applyNumberFormat="1" applyFont="1" applyFill="1" applyBorder="1" applyAlignment="1" applyProtection="1">
      <alignment horizontal="center" vertical="center" wrapText="1"/>
      <protection/>
    </xf>
    <xf numFmtId="173" fontId="2" fillId="0" borderId="12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wrapText="1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1"/>
  <sheetViews>
    <sheetView tabSelected="1" view="pageLayout" zoomScale="70" zoomScaleNormal="80" zoomScaleSheetLayoutView="80" zoomScalePageLayoutView="70" workbookViewId="0" topLeftCell="A22">
      <selection activeCell="G39" sqref="G39"/>
    </sheetView>
  </sheetViews>
  <sheetFormatPr defaultColWidth="9.00390625" defaultRowHeight="15.75"/>
  <cols>
    <col min="1" max="1" width="5.125" style="1" customWidth="1"/>
    <col min="2" max="2" width="33.625" style="12" customWidth="1"/>
    <col min="3" max="3" width="16.50390625" style="1" customWidth="1"/>
    <col min="4" max="4" width="14.625" style="1" customWidth="1"/>
    <col min="5" max="5" width="15.75390625" style="1" customWidth="1"/>
    <col min="6" max="6" width="16.625" style="1" customWidth="1"/>
    <col min="7" max="7" width="9.375" style="1" customWidth="1"/>
    <col min="8" max="8" width="14.00390625" style="1" customWidth="1"/>
    <col min="9" max="9" width="13.375" style="1" customWidth="1"/>
    <col min="10" max="10" width="13.375" style="1" hidden="1" customWidth="1"/>
    <col min="11" max="12" width="13.375" style="1" customWidth="1"/>
    <col min="13" max="13" width="14.25390625" style="31" customWidth="1"/>
    <col min="14" max="14" width="13.375" style="31" customWidth="1"/>
    <col min="15" max="15" width="13.375" style="31" hidden="1" customWidth="1"/>
    <col min="16" max="16" width="13.375" style="1" customWidth="1"/>
    <col min="17" max="17" width="15.50390625" style="1" customWidth="1"/>
    <col min="18" max="18" width="13.375" style="1" customWidth="1"/>
    <col min="19" max="19" width="13.375" style="1" hidden="1" customWidth="1"/>
    <col min="20" max="20" width="13.375" style="1" customWidth="1"/>
    <col min="21" max="21" width="13.375" style="31" customWidth="1"/>
    <col min="22" max="22" width="13.375" style="1" customWidth="1"/>
    <col min="23" max="23" width="11.875" style="18" customWidth="1"/>
    <col min="24" max="25" width="8.875" style="18" customWidth="1"/>
    <col min="26" max="165" width="9.00390625" style="18" customWidth="1"/>
    <col min="166" max="16384" width="9.00390625" style="1" customWidth="1"/>
  </cols>
  <sheetData>
    <row r="1" spans="1:22" s="18" customFormat="1" ht="95.25" customHeight="1">
      <c r="A1" s="33"/>
      <c r="B1" s="34"/>
      <c r="I1" s="35"/>
      <c r="M1" s="4"/>
      <c r="N1" s="4"/>
      <c r="O1" s="4"/>
      <c r="P1" s="85" t="s">
        <v>62</v>
      </c>
      <c r="Q1" s="85"/>
      <c r="R1" s="85"/>
      <c r="S1" s="85"/>
      <c r="T1" s="85"/>
      <c r="U1" s="85"/>
      <c r="V1" s="85"/>
    </row>
    <row r="2" spans="1:22" s="10" customFormat="1" ht="15.75" customHeight="1">
      <c r="A2" s="36"/>
      <c r="B2" s="3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0" customFormat="1" ht="33.75" customHeight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s="10" customFormat="1" ht="26.25">
      <c r="A4" s="87" t="s">
        <v>64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48.75" customHeight="1">
      <c r="A5" s="23"/>
      <c r="B5" s="23"/>
      <c r="C5" s="23"/>
      <c r="D5"/>
      <c r="E5" s="23"/>
      <c r="F5" s="4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</row>
    <row r="6" spans="1:165" s="2" customFormat="1" ht="84" customHeight="1">
      <c r="A6" s="88" t="s">
        <v>0</v>
      </c>
      <c r="B6" s="88"/>
      <c r="C6" s="74" t="s">
        <v>55</v>
      </c>
      <c r="D6" s="74" t="s">
        <v>73</v>
      </c>
      <c r="E6" s="75" t="s">
        <v>56</v>
      </c>
      <c r="F6" s="75" t="s">
        <v>57</v>
      </c>
      <c r="G6" s="74" t="s">
        <v>46</v>
      </c>
      <c r="H6" s="74"/>
      <c r="I6" s="74" t="s">
        <v>36</v>
      </c>
      <c r="J6" s="74" t="s">
        <v>65</v>
      </c>
      <c r="K6" s="74" t="s">
        <v>66</v>
      </c>
      <c r="L6" s="81" t="s">
        <v>48</v>
      </c>
      <c r="M6" s="82"/>
      <c r="N6" s="74" t="s">
        <v>1</v>
      </c>
      <c r="O6" s="74" t="s">
        <v>69</v>
      </c>
      <c r="P6" s="74" t="s">
        <v>70</v>
      </c>
      <c r="Q6" s="74" t="s">
        <v>59</v>
      </c>
      <c r="R6" s="74" t="s">
        <v>2</v>
      </c>
      <c r="S6" s="74" t="s">
        <v>67</v>
      </c>
      <c r="T6" s="74" t="s">
        <v>68</v>
      </c>
      <c r="U6" s="74" t="s">
        <v>60</v>
      </c>
      <c r="V6" s="75" t="s">
        <v>61</v>
      </c>
      <c r="W6" s="71" t="s">
        <v>76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</row>
    <row r="7" spans="1:165" s="2" customFormat="1" ht="15.75" customHeight="1">
      <c r="A7" s="88"/>
      <c r="B7" s="88"/>
      <c r="C7" s="74"/>
      <c r="D7" s="74"/>
      <c r="E7" s="89"/>
      <c r="F7" s="76"/>
      <c r="G7" s="74"/>
      <c r="H7" s="74"/>
      <c r="I7" s="74"/>
      <c r="J7" s="74"/>
      <c r="K7" s="74"/>
      <c r="L7" s="83"/>
      <c r="M7" s="84"/>
      <c r="N7" s="74"/>
      <c r="O7" s="74"/>
      <c r="P7" s="74"/>
      <c r="Q7" s="74"/>
      <c r="R7" s="74"/>
      <c r="S7" s="74"/>
      <c r="T7" s="74"/>
      <c r="U7" s="74"/>
      <c r="V7" s="76"/>
      <c r="W7" s="72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</row>
    <row r="8" spans="1:165" s="2" customFormat="1" ht="111.75" customHeight="1">
      <c r="A8" s="88"/>
      <c r="B8" s="88"/>
      <c r="C8" s="74"/>
      <c r="D8" s="74"/>
      <c r="E8" s="90"/>
      <c r="F8" s="77"/>
      <c r="G8" s="52" t="s">
        <v>47</v>
      </c>
      <c r="H8" s="52" t="s">
        <v>58</v>
      </c>
      <c r="I8" s="74"/>
      <c r="J8" s="74"/>
      <c r="K8" s="74"/>
      <c r="L8" s="52" t="s">
        <v>47</v>
      </c>
      <c r="M8" s="52" t="s">
        <v>58</v>
      </c>
      <c r="N8" s="74"/>
      <c r="O8" s="74"/>
      <c r="P8" s="74"/>
      <c r="Q8" s="74"/>
      <c r="R8" s="74"/>
      <c r="S8" s="74"/>
      <c r="T8" s="74"/>
      <c r="U8" s="74"/>
      <c r="V8" s="77"/>
      <c r="W8" s="65" t="s">
        <v>75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</row>
    <row r="9" spans="1:165" s="2" customFormat="1" ht="18.7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 t="s">
        <v>49</v>
      </c>
      <c r="J9" s="54"/>
      <c r="K9" s="53">
        <v>10</v>
      </c>
      <c r="L9" s="53">
        <v>11</v>
      </c>
      <c r="M9" s="53">
        <v>12</v>
      </c>
      <c r="N9" s="53" t="s">
        <v>50</v>
      </c>
      <c r="O9" s="53"/>
      <c r="P9" s="53">
        <v>14</v>
      </c>
      <c r="Q9" s="53">
        <v>15</v>
      </c>
      <c r="R9" s="53" t="s">
        <v>51</v>
      </c>
      <c r="S9" s="53"/>
      <c r="T9" s="53">
        <v>17</v>
      </c>
      <c r="U9" s="53">
        <v>18</v>
      </c>
      <c r="V9" s="53">
        <v>19</v>
      </c>
      <c r="W9" s="66">
        <v>20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65" s="8" customFormat="1" ht="15.75">
      <c r="A10" s="79" t="s">
        <v>42</v>
      </c>
      <c r="B10" s="79"/>
      <c r="C10" s="55">
        <f>C11+C18+C23</f>
        <v>4957785286</v>
      </c>
      <c r="D10" s="55">
        <f>D11+D18+D23</f>
        <v>4189456904.2956915</v>
      </c>
      <c r="E10" s="55">
        <f>E11+E18+E23</f>
        <v>404552428.00731367</v>
      </c>
      <c r="F10" s="55">
        <f>C10+E10</f>
        <v>5362337714.007314</v>
      </c>
      <c r="G10" s="55">
        <f>G11+G18+G23</f>
        <v>6832</v>
      </c>
      <c r="H10" s="55">
        <f>H11+H18+H23</f>
        <v>5158554751.3</v>
      </c>
      <c r="I10" s="56">
        <f>H10/C10</f>
        <v>1.0404957967556483</v>
      </c>
      <c r="J10" s="56">
        <v>1.0269892267382976</v>
      </c>
      <c r="K10" s="56">
        <f>I10-J10</f>
        <v>0.013506570017350672</v>
      </c>
      <c r="L10" s="55">
        <f>L11+L18+L23</f>
        <v>6672</v>
      </c>
      <c r="M10" s="55">
        <f>M11+M18+M23</f>
        <v>5091903317.1</v>
      </c>
      <c r="N10" s="56">
        <f>M10/C10</f>
        <v>1.0270520047487188</v>
      </c>
      <c r="O10" s="56">
        <v>0.9826868806541087</v>
      </c>
      <c r="P10" s="56">
        <f>N10-O10</f>
        <v>0.04436512409461013</v>
      </c>
      <c r="Q10" s="55">
        <f>Q11+Q18+Q23</f>
        <v>3662865840.7599993</v>
      </c>
      <c r="R10" s="56">
        <f aca="true" t="shared" si="0" ref="R10:R31">Q10/C10</f>
        <v>0.7388109063745362</v>
      </c>
      <c r="S10" s="56">
        <v>0.7113471591277474</v>
      </c>
      <c r="T10" s="56">
        <f>R10-S10</f>
        <v>0.027463747246788794</v>
      </c>
      <c r="U10" s="55">
        <f>U11+U18+U23</f>
        <v>871821030.35</v>
      </c>
      <c r="V10" s="55">
        <f>V11+V18+V23</f>
        <v>47203369.64</v>
      </c>
      <c r="W10" s="55">
        <f>W11+W18+W23</f>
        <v>4467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s="9" customFormat="1" ht="15.75">
      <c r="A11" s="13" t="s">
        <v>37</v>
      </c>
      <c r="B11" s="14" t="s">
        <v>43</v>
      </c>
      <c r="C11" s="57">
        <f>SUM(C12:C17)</f>
        <v>653302854</v>
      </c>
      <c r="D11" s="57">
        <f>SUM(D12:D17)</f>
        <v>690735905.2000598</v>
      </c>
      <c r="E11" s="57">
        <f>SUM(E12:E17)</f>
        <v>81439926.19751744</v>
      </c>
      <c r="F11" s="57">
        <f>C11+E11</f>
        <v>734742780.1975174</v>
      </c>
      <c r="G11" s="57">
        <f>SUM(G12:G17)</f>
        <v>995</v>
      </c>
      <c r="H11" s="57">
        <f>SUM(H12:H17)</f>
        <v>720239944.02</v>
      </c>
      <c r="I11" s="58">
        <f aca="true" t="shared" si="1" ref="I11:I31">H11/C11</f>
        <v>1.1024595095676712</v>
      </c>
      <c r="J11" s="58">
        <v>1.089677254462529</v>
      </c>
      <c r="K11" s="58">
        <f aca="true" t="shared" si="2" ref="K11:K31">I11-J11</f>
        <v>0.012782255105142193</v>
      </c>
      <c r="L11" s="57">
        <f>SUM(L12:L17)</f>
        <v>993</v>
      </c>
      <c r="M11" s="57">
        <f>SUM(M12:M17)</f>
        <v>720199635.03</v>
      </c>
      <c r="N11" s="58">
        <f aca="true" t="shared" si="3" ref="N11:N31">M11/C11</f>
        <v>1.1023978092555524</v>
      </c>
      <c r="O11" s="58">
        <v>1.0865725318532724</v>
      </c>
      <c r="P11" s="58">
        <f aca="true" t="shared" si="4" ref="P11:P31">N11-O11</f>
        <v>0.015825277402280014</v>
      </c>
      <c r="Q11" s="57">
        <f>SUM(Q12:Q17)</f>
        <v>621033279.96</v>
      </c>
      <c r="R11" s="58">
        <f t="shared" si="0"/>
        <v>0.9506054904820607</v>
      </c>
      <c r="S11" s="58">
        <v>0.9296321810363485</v>
      </c>
      <c r="T11" s="58">
        <f aca="true" t="shared" si="5" ref="T11:T31">R11-S11</f>
        <v>0.020973309445712185</v>
      </c>
      <c r="U11" s="57">
        <f>SUM(U12:U17)</f>
        <v>43031638.54</v>
      </c>
      <c r="V11" s="67">
        <f>SUM(V12:V17)</f>
        <v>0</v>
      </c>
      <c r="W11" s="57">
        <f>SUM(W12:W17)</f>
        <v>769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24" ht="15.75">
      <c r="A12" s="15" t="s">
        <v>19</v>
      </c>
      <c r="B12" s="16" t="s">
        <v>3</v>
      </c>
      <c r="C12" s="62">
        <v>130218669</v>
      </c>
      <c r="D12" s="63">
        <v>128782949.48710024</v>
      </c>
      <c r="E12" s="63">
        <v>15300739.61</v>
      </c>
      <c r="F12" s="63">
        <f>(C12+E12)</f>
        <v>145519408.61</v>
      </c>
      <c r="G12" s="51">
        <v>135</v>
      </c>
      <c r="H12" s="62">
        <v>143881111.73</v>
      </c>
      <c r="I12" s="59">
        <f t="shared" si="1"/>
        <v>1.104919231896004</v>
      </c>
      <c r="J12" s="59">
        <v>1.107594829815135</v>
      </c>
      <c r="K12" s="59">
        <f>I12-J12</f>
        <v>-0.0026755979191310786</v>
      </c>
      <c r="L12" s="51">
        <v>135</v>
      </c>
      <c r="M12" s="62">
        <v>143881111.73</v>
      </c>
      <c r="N12" s="59">
        <f t="shared" si="3"/>
        <v>1.104919231896004</v>
      </c>
      <c r="O12" s="59">
        <v>1.0923280853002384</v>
      </c>
      <c r="P12" s="59">
        <f t="shared" si="4"/>
        <v>0.012591146595765546</v>
      </c>
      <c r="Q12" s="62">
        <v>119933241.31</v>
      </c>
      <c r="R12" s="59">
        <f t="shared" si="0"/>
        <v>0.9210141850704986</v>
      </c>
      <c r="S12" s="60">
        <v>0.9010481334147766</v>
      </c>
      <c r="T12" s="60">
        <f t="shared" si="5"/>
        <v>0.01996605165572196</v>
      </c>
      <c r="U12" s="62">
        <v>29170692.33</v>
      </c>
      <c r="V12" s="64">
        <v>0</v>
      </c>
      <c r="W12" s="69">
        <v>59</v>
      </c>
      <c r="X12" s="38"/>
    </row>
    <row r="13" spans="1:24" ht="15.75">
      <c r="A13" s="15" t="s">
        <v>20</v>
      </c>
      <c r="B13" s="16" t="s">
        <v>4</v>
      </c>
      <c r="C13" s="62">
        <v>146074144</v>
      </c>
      <c r="D13" s="63">
        <v>157556237.1198115</v>
      </c>
      <c r="E13" s="63">
        <v>18218148.88751743</v>
      </c>
      <c r="F13" s="63">
        <f aca="true" t="shared" si="6" ref="F13:F31">(C13+E13)</f>
        <v>164292292.88751742</v>
      </c>
      <c r="G13" s="51">
        <v>93</v>
      </c>
      <c r="H13" s="62">
        <v>156646549.3</v>
      </c>
      <c r="I13" s="59">
        <f t="shared" si="1"/>
        <v>1.0723769793235962</v>
      </c>
      <c r="J13" s="59">
        <v>1.0727243084420912</v>
      </c>
      <c r="K13" s="59">
        <f>I13-J13</f>
        <v>-0.0003473291184949989</v>
      </c>
      <c r="L13" s="51">
        <v>93</v>
      </c>
      <c r="M13" s="62">
        <v>156646549.3</v>
      </c>
      <c r="N13" s="59">
        <f t="shared" si="3"/>
        <v>1.0723769793235962</v>
      </c>
      <c r="O13" s="59">
        <v>1.0727243084420912</v>
      </c>
      <c r="P13" s="59">
        <f t="shared" si="4"/>
        <v>-0.0003473291184949989</v>
      </c>
      <c r="Q13" s="62">
        <v>133263197.73</v>
      </c>
      <c r="R13" s="59">
        <f t="shared" si="0"/>
        <v>0.9122983307025233</v>
      </c>
      <c r="S13" s="60">
        <v>0.9033246933317028</v>
      </c>
      <c r="T13" s="60">
        <f t="shared" si="5"/>
        <v>0.008973637370820464</v>
      </c>
      <c r="U13" s="62">
        <v>3360209.32</v>
      </c>
      <c r="V13" s="64">
        <v>0</v>
      </c>
      <c r="W13" s="69">
        <v>71</v>
      </c>
      <c r="X13" s="38"/>
    </row>
    <row r="14" spans="1:24" ht="31.5">
      <c r="A14" s="15" t="s">
        <v>44</v>
      </c>
      <c r="B14" s="16" t="s">
        <v>5</v>
      </c>
      <c r="C14" s="62">
        <v>283123269</v>
      </c>
      <c r="D14" s="63">
        <v>314013431.8187149</v>
      </c>
      <c r="E14" s="63">
        <v>43189049.84</v>
      </c>
      <c r="F14" s="63">
        <f t="shared" si="6"/>
        <v>326312318.84000003</v>
      </c>
      <c r="G14" s="51">
        <v>137</v>
      </c>
      <c r="H14" s="62">
        <v>323920346.71</v>
      </c>
      <c r="I14" s="59">
        <f t="shared" si="1"/>
        <v>1.1440965197035782</v>
      </c>
      <c r="J14" s="59">
        <v>1.1167455588806638</v>
      </c>
      <c r="K14" s="59">
        <f t="shared" si="2"/>
        <v>0.027350960822914328</v>
      </c>
      <c r="L14" s="51">
        <v>137</v>
      </c>
      <c r="M14" s="62">
        <v>323920346.71</v>
      </c>
      <c r="N14" s="59">
        <f t="shared" si="3"/>
        <v>1.1440965197035782</v>
      </c>
      <c r="O14" s="59">
        <v>1.1167455588806638</v>
      </c>
      <c r="P14" s="59">
        <f t="shared" si="4"/>
        <v>0.027350960822914328</v>
      </c>
      <c r="Q14" s="62">
        <v>283222672.63</v>
      </c>
      <c r="R14" s="59">
        <f t="shared" si="0"/>
        <v>1.0003510966454685</v>
      </c>
      <c r="S14" s="60">
        <v>0.9774589331123231</v>
      </c>
      <c r="T14" s="60">
        <f t="shared" si="5"/>
        <v>0.022892163533145382</v>
      </c>
      <c r="U14" s="62">
        <v>2216988.24</v>
      </c>
      <c r="V14" s="64">
        <v>0</v>
      </c>
      <c r="W14" s="69">
        <v>106</v>
      </c>
      <c r="X14" s="38"/>
    </row>
    <row r="15" spans="1:24" ht="15.75">
      <c r="A15" s="15" t="s">
        <v>21</v>
      </c>
      <c r="B15" s="16" t="s">
        <v>6</v>
      </c>
      <c r="C15" s="62">
        <v>51591383</v>
      </c>
      <c r="D15" s="63">
        <v>52220697.11281666</v>
      </c>
      <c r="E15" s="63">
        <v>4731987.86</v>
      </c>
      <c r="F15" s="63">
        <f t="shared" si="6"/>
        <v>56323370.86</v>
      </c>
      <c r="G15" s="51">
        <v>105</v>
      </c>
      <c r="H15" s="62">
        <v>54759462.01</v>
      </c>
      <c r="I15" s="59">
        <f t="shared" si="1"/>
        <v>1.0614071347922578</v>
      </c>
      <c r="J15" s="59">
        <v>1.0403934110544801</v>
      </c>
      <c r="K15" s="59">
        <f>I15-J15</f>
        <v>0.021013723737777656</v>
      </c>
      <c r="L15" s="51">
        <v>105</v>
      </c>
      <c r="M15" s="62">
        <v>54759462.01</v>
      </c>
      <c r="N15" s="59">
        <f t="shared" si="3"/>
        <v>1.0614071347922578</v>
      </c>
      <c r="O15" s="59">
        <v>1.0403934110544801</v>
      </c>
      <c r="P15" s="59">
        <f t="shared" si="4"/>
        <v>0.021013723737777656</v>
      </c>
      <c r="Q15" s="62">
        <v>49781567.42</v>
      </c>
      <c r="R15" s="59">
        <f t="shared" si="0"/>
        <v>0.9649201964599399</v>
      </c>
      <c r="S15" s="60">
        <v>0.9341113661233482</v>
      </c>
      <c r="T15" s="60">
        <f t="shared" si="5"/>
        <v>0.030808830336591653</v>
      </c>
      <c r="U15" s="62">
        <v>3326409.11</v>
      </c>
      <c r="V15" s="64">
        <v>0</v>
      </c>
      <c r="W15" s="69">
        <v>72</v>
      </c>
      <c r="X15" s="38"/>
    </row>
    <row r="16" spans="1:24" ht="30" customHeight="1">
      <c r="A16" s="15" t="s">
        <v>22</v>
      </c>
      <c r="B16" s="16" t="s">
        <v>7</v>
      </c>
      <c r="C16" s="62">
        <v>24014672</v>
      </c>
      <c r="D16" s="63">
        <v>22915748.514504757</v>
      </c>
      <c r="E16" s="63">
        <v>0</v>
      </c>
      <c r="F16" s="63">
        <f t="shared" si="6"/>
        <v>24014672</v>
      </c>
      <c r="G16" s="51">
        <v>480</v>
      </c>
      <c r="H16" s="62">
        <v>23025980.49</v>
      </c>
      <c r="I16" s="59">
        <f t="shared" si="1"/>
        <v>0.9588296892000023</v>
      </c>
      <c r="J16" s="59">
        <v>0.9648651689171818</v>
      </c>
      <c r="K16" s="59">
        <f t="shared" si="2"/>
        <v>-0.006035479717179437</v>
      </c>
      <c r="L16" s="51">
        <v>478</v>
      </c>
      <c r="M16" s="62">
        <v>22985671.5</v>
      </c>
      <c r="N16" s="59">
        <f t="shared" si="3"/>
        <v>0.9571511740822444</v>
      </c>
      <c r="O16" s="59">
        <v>0.9631866537643167</v>
      </c>
      <c r="P16" s="59">
        <f t="shared" si="4"/>
        <v>-0.006035479682072298</v>
      </c>
      <c r="Q16" s="62">
        <v>20663631.4</v>
      </c>
      <c r="R16" s="59">
        <f t="shared" si="0"/>
        <v>0.8604586146335873</v>
      </c>
      <c r="S16" s="60">
        <v>0.813200351855083</v>
      </c>
      <c r="T16" s="60">
        <f t="shared" si="5"/>
        <v>0.04725826277850431</v>
      </c>
      <c r="U16" s="62">
        <v>4957339.54</v>
      </c>
      <c r="V16" s="64">
        <v>0</v>
      </c>
      <c r="W16" s="69">
        <v>439</v>
      </c>
      <c r="X16" s="38"/>
    </row>
    <row r="17" spans="1:24" ht="15.75">
      <c r="A17" s="15" t="s">
        <v>23</v>
      </c>
      <c r="B17" s="16" t="s">
        <v>8</v>
      </c>
      <c r="C17" s="62">
        <v>18280717</v>
      </c>
      <c r="D17" s="63">
        <f>95292757.1694469*0.16</f>
        <v>15246841.147111505</v>
      </c>
      <c r="E17" s="63">
        <v>0</v>
      </c>
      <c r="F17" s="63">
        <f t="shared" si="6"/>
        <v>18280717</v>
      </c>
      <c r="G17" s="51">
        <v>45</v>
      </c>
      <c r="H17" s="62">
        <v>18006493.78</v>
      </c>
      <c r="I17" s="59">
        <f t="shared" si="1"/>
        <v>0.984999318133966</v>
      </c>
      <c r="J17" s="59">
        <v>0.9813368851241779</v>
      </c>
      <c r="K17" s="59">
        <f t="shared" si="2"/>
        <v>0.0036624330097880797</v>
      </c>
      <c r="L17" s="51">
        <v>45</v>
      </c>
      <c r="M17" s="62">
        <v>18006493.78</v>
      </c>
      <c r="N17" s="59">
        <f t="shared" si="3"/>
        <v>0.984999318133966</v>
      </c>
      <c r="O17" s="59">
        <v>0.9813368851241779</v>
      </c>
      <c r="P17" s="59">
        <f t="shared" si="4"/>
        <v>0.0036624330097880797</v>
      </c>
      <c r="Q17" s="62">
        <v>14168969.47</v>
      </c>
      <c r="R17" s="59">
        <f t="shared" si="0"/>
        <v>0.7750773380497057</v>
      </c>
      <c r="S17" s="60">
        <v>0.7430497195354513</v>
      </c>
      <c r="T17" s="60">
        <f t="shared" si="5"/>
        <v>0.0320276185142544</v>
      </c>
      <c r="U17" s="62">
        <v>0</v>
      </c>
      <c r="V17" s="64">
        <v>0</v>
      </c>
      <c r="W17" s="69">
        <v>22</v>
      </c>
      <c r="X17" s="38"/>
    </row>
    <row r="18" spans="1:165" s="9" customFormat="1" ht="15.75">
      <c r="A18" s="13" t="s">
        <v>38</v>
      </c>
      <c r="B18" s="14" t="s">
        <v>39</v>
      </c>
      <c r="C18" s="40">
        <f>SUM(C19:C22)</f>
        <v>775171698</v>
      </c>
      <c r="D18" s="40">
        <f>SUM(D19:D22)</f>
        <v>558192837.881283</v>
      </c>
      <c r="E18" s="40">
        <f>SUM(E19:E22)</f>
        <v>66611103.52246145</v>
      </c>
      <c r="F18" s="40">
        <f>C18+E18</f>
        <v>841782801.5224614</v>
      </c>
      <c r="G18" s="57">
        <f>SUM(G19:G22)</f>
        <v>2685</v>
      </c>
      <c r="H18" s="57">
        <f>SUM(H19:H22)</f>
        <v>706645415.2500001</v>
      </c>
      <c r="I18" s="61">
        <f t="shared" si="1"/>
        <v>0.911598574965001</v>
      </c>
      <c r="J18" s="61">
        <v>0.8601336980883509</v>
      </c>
      <c r="K18" s="61">
        <f t="shared" si="2"/>
        <v>0.05146487687665002</v>
      </c>
      <c r="L18" s="57">
        <f>SUM(L19:L22)</f>
        <v>2544</v>
      </c>
      <c r="M18" s="57">
        <f>SUM(M19:M22)</f>
        <v>674305527.0600001</v>
      </c>
      <c r="N18" s="61">
        <f t="shared" si="3"/>
        <v>0.8698789297903392</v>
      </c>
      <c r="O18" s="61">
        <v>0.846992196764879</v>
      </c>
      <c r="P18" s="61">
        <f t="shared" si="4"/>
        <v>0.022886733025460182</v>
      </c>
      <c r="Q18" s="57">
        <f>SUM(Q19:Q22)</f>
        <v>477154338.44</v>
      </c>
      <c r="R18" s="61">
        <f t="shared" si="0"/>
        <v>0.6155466455639355</v>
      </c>
      <c r="S18" s="58">
        <v>0.6019904353273356</v>
      </c>
      <c r="T18" s="58">
        <f t="shared" si="5"/>
        <v>0.013556210236599808</v>
      </c>
      <c r="U18" s="57">
        <f>SUM(U19:U22)</f>
        <v>56178456.32</v>
      </c>
      <c r="V18" s="67">
        <f>SUM(V19:V22)</f>
        <v>32535409.41</v>
      </c>
      <c r="W18" s="57">
        <f>SUM(W19:W22)</f>
        <v>2106</v>
      </c>
      <c r="X18" s="3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</row>
    <row r="19" spans="1:24" ht="15.75">
      <c r="A19" s="15" t="s">
        <v>24</v>
      </c>
      <c r="B19" s="16" t="s">
        <v>9</v>
      </c>
      <c r="C19" s="62">
        <v>499599618</v>
      </c>
      <c r="D19" s="63">
        <v>298363110.4845163</v>
      </c>
      <c r="E19" s="63">
        <v>58073872.658664435</v>
      </c>
      <c r="F19" s="63">
        <f t="shared" si="6"/>
        <v>557673490.6586645</v>
      </c>
      <c r="G19" s="51">
        <v>525</v>
      </c>
      <c r="H19" s="62">
        <v>442790315.44</v>
      </c>
      <c r="I19" s="59">
        <f t="shared" si="1"/>
        <v>0.8862903402780424</v>
      </c>
      <c r="J19" s="59">
        <v>0.8054435801829903</v>
      </c>
      <c r="K19" s="59">
        <f t="shared" si="2"/>
        <v>0.0808467600950521</v>
      </c>
      <c r="L19" s="51">
        <v>479</v>
      </c>
      <c r="M19" s="62">
        <v>412478365.42</v>
      </c>
      <c r="N19" s="59">
        <f t="shared" si="3"/>
        <v>0.8256178558967594</v>
      </c>
      <c r="O19" s="59">
        <v>0.8031216038108664</v>
      </c>
      <c r="P19" s="59">
        <f t="shared" si="4"/>
        <v>0.02249625208589301</v>
      </c>
      <c r="Q19" s="62">
        <v>257668330.14</v>
      </c>
      <c r="R19" s="59">
        <f t="shared" si="0"/>
        <v>0.5157496540359644</v>
      </c>
      <c r="S19" s="60">
        <v>0.49837429352230256</v>
      </c>
      <c r="T19" s="60">
        <f t="shared" si="5"/>
        <v>0.01737536051366184</v>
      </c>
      <c r="U19" s="62">
        <v>55284650.89</v>
      </c>
      <c r="V19" s="68">
        <v>32183038.82</v>
      </c>
      <c r="W19" s="69">
        <v>270</v>
      </c>
      <c r="X19" s="38"/>
    </row>
    <row r="20" spans="1:24" ht="15.75">
      <c r="A20" s="15" t="s">
        <v>25</v>
      </c>
      <c r="B20" s="16" t="s">
        <v>45</v>
      </c>
      <c r="C20" s="62">
        <v>165649101</v>
      </c>
      <c r="D20" s="63">
        <v>184625882.88812363</v>
      </c>
      <c r="E20" s="63">
        <v>0</v>
      </c>
      <c r="F20" s="63">
        <f t="shared" si="6"/>
        <v>165649101</v>
      </c>
      <c r="G20" s="51">
        <v>4</v>
      </c>
      <c r="H20" s="62">
        <v>165649101</v>
      </c>
      <c r="I20" s="59">
        <f t="shared" si="1"/>
        <v>1</v>
      </c>
      <c r="J20" s="59">
        <v>1</v>
      </c>
      <c r="K20" s="59">
        <f t="shared" si="2"/>
        <v>0</v>
      </c>
      <c r="L20" s="51">
        <v>4</v>
      </c>
      <c r="M20" s="62">
        <v>165649101</v>
      </c>
      <c r="N20" s="59">
        <f t="shared" si="3"/>
        <v>1</v>
      </c>
      <c r="O20" s="59">
        <v>1</v>
      </c>
      <c r="P20" s="59">
        <f t="shared" si="4"/>
        <v>0</v>
      </c>
      <c r="Q20" s="62">
        <v>165649101</v>
      </c>
      <c r="R20" s="59">
        <f t="shared" si="0"/>
        <v>1</v>
      </c>
      <c r="S20" s="60">
        <v>1</v>
      </c>
      <c r="T20" s="60">
        <f t="shared" si="5"/>
        <v>0</v>
      </c>
      <c r="U20" s="62">
        <v>0</v>
      </c>
      <c r="V20" s="68">
        <v>0</v>
      </c>
      <c r="W20" s="69">
        <v>0</v>
      </c>
      <c r="X20" s="38"/>
    </row>
    <row r="21" spans="1:24" ht="15.75">
      <c r="A21" s="15" t="s">
        <v>26</v>
      </c>
      <c r="B21" s="16" t="s">
        <v>10</v>
      </c>
      <c r="C21" s="62">
        <v>86937923</v>
      </c>
      <c r="D21" s="63">
        <v>55192365.50305918</v>
      </c>
      <c r="E21" s="63">
        <v>8537230.863797018</v>
      </c>
      <c r="F21" s="63">
        <f t="shared" si="6"/>
        <v>95475153.86379702</v>
      </c>
      <c r="G21" s="51">
        <v>2120</v>
      </c>
      <c r="H21" s="62">
        <v>75273985.72</v>
      </c>
      <c r="I21" s="59">
        <f t="shared" si="1"/>
        <v>0.8658360255512431</v>
      </c>
      <c r="J21" s="59">
        <v>0.8723563721942168</v>
      </c>
      <c r="K21" s="59">
        <f t="shared" si="2"/>
        <v>-0.00652034664297374</v>
      </c>
      <c r="L21" s="51">
        <v>2025</v>
      </c>
      <c r="M21" s="62">
        <v>73246047.55</v>
      </c>
      <c r="N21" s="59">
        <f t="shared" si="3"/>
        <v>0.8425097474435869</v>
      </c>
      <c r="O21" s="59">
        <v>0.7685252582843919</v>
      </c>
      <c r="P21" s="59">
        <f t="shared" si="4"/>
        <v>0.07398448915919498</v>
      </c>
      <c r="Q21" s="62">
        <v>38649476.86</v>
      </c>
      <c r="R21" s="59">
        <f t="shared" si="0"/>
        <v>0.44456406969832946</v>
      </c>
      <c r="S21" s="60">
        <v>0.4322904389487385</v>
      </c>
      <c r="T21" s="60">
        <f t="shared" si="5"/>
        <v>0.01227363074959098</v>
      </c>
      <c r="U21" s="62">
        <v>893805.43</v>
      </c>
      <c r="V21" s="68">
        <v>352370.59</v>
      </c>
      <c r="W21" s="69">
        <v>1819</v>
      </c>
      <c r="X21" s="38"/>
    </row>
    <row r="22" spans="1:24" ht="15.75">
      <c r="A22" s="15" t="s">
        <v>27</v>
      </c>
      <c r="B22" s="16" t="s">
        <v>8</v>
      </c>
      <c r="C22" s="62">
        <v>22985056</v>
      </c>
      <c r="D22" s="63">
        <f>95292757.1694469*0.21</f>
        <v>20011479.00558385</v>
      </c>
      <c r="E22" s="63">
        <v>0</v>
      </c>
      <c r="F22" s="63">
        <f t="shared" si="6"/>
        <v>22985056</v>
      </c>
      <c r="G22" s="51">
        <v>36</v>
      </c>
      <c r="H22" s="62">
        <v>22932013.09</v>
      </c>
      <c r="I22" s="59">
        <f t="shared" si="1"/>
        <v>0.9976922871103729</v>
      </c>
      <c r="J22" s="59">
        <v>0.9946480947588593</v>
      </c>
      <c r="K22" s="59">
        <f t="shared" si="2"/>
        <v>0.0030441923515136526</v>
      </c>
      <c r="L22" s="51">
        <v>36</v>
      </c>
      <c r="M22" s="62">
        <v>22932013.09</v>
      </c>
      <c r="N22" s="59">
        <f t="shared" si="3"/>
        <v>0.9976922871103729</v>
      </c>
      <c r="O22" s="59">
        <v>0.9946480947588593</v>
      </c>
      <c r="P22" s="59">
        <f t="shared" si="4"/>
        <v>0.0030441923515136526</v>
      </c>
      <c r="Q22" s="62">
        <v>15187430.44</v>
      </c>
      <c r="R22" s="59">
        <f t="shared" si="0"/>
        <v>0.660752379285045</v>
      </c>
      <c r="S22" s="60">
        <v>0.6276603098901395</v>
      </c>
      <c r="T22" s="60">
        <f t="shared" si="5"/>
        <v>0.0330920693949055</v>
      </c>
      <c r="U22" s="62">
        <v>0</v>
      </c>
      <c r="V22" s="68">
        <v>0</v>
      </c>
      <c r="W22" s="69">
        <v>17</v>
      </c>
      <c r="X22" s="38"/>
    </row>
    <row r="23" spans="1:165" s="9" customFormat="1" ht="15.75">
      <c r="A23" s="13" t="s">
        <v>40</v>
      </c>
      <c r="B23" s="14" t="s">
        <v>41</v>
      </c>
      <c r="C23" s="57">
        <f>SUM(C24:C31)</f>
        <v>3529310734</v>
      </c>
      <c r="D23" s="57">
        <f>SUM(D24:D31)</f>
        <v>2940528161.214349</v>
      </c>
      <c r="E23" s="57">
        <f>SUM(E24:E31)</f>
        <v>256501398.28733477</v>
      </c>
      <c r="F23" s="57">
        <f>C23+E23</f>
        <v>3785812132.287335</v>
      </c>
      <c r="G23" s="57">
        <f>SUM(G24:G31)</f>
        <v>3152</v>
      </c>
      <c r="H23" s="57">
        <f>H24+H25+H26+H27+H28+H29+H30+H31</f>
        <v>3731669392.03</v>
      </c>
      <c r="I23" s="61">
        <f t="shared" si="1"/>
        <v>1.0573365943895379</v>
      </c>
      <c r="J23" s="61">
        <v>1.052033044837149</v>
      </c>
      <c r="K23" s="61">
        <f t="shared" si="2"/>
        <v>0.005303549552388764</v>
      </c>
      <c r="L23" s="57">
        <f>SUM(L24:L31)</f>
        <v>3135</v>
      </c>
      <c r="M23" s="57">
        <f>M24+M25+M26+M27+M28+M29+M30+M31</f>
        <v>3697398155.01</v>
      </c>
      <c r="N23" s="61">
        <f t="shared" si="3"/>
        <v>1.0476261326016754</v>
      </c>
      <c r="O23" s="61">
        <v>0.9932605843914488</v>
      </c>
      <c r="P23" s="61">
        <f t="shared" si="4"/>
        <v>0.054365548210226544</v>
      </c>
      <c r="Q23" s="57">
        <f>Q24+Q25+Q26+Q27+Q28+Q29+Q30+Q31</f>
        <v>2564678222.359999</v>
      </c>
      <c r="R23" s="61">
        <f t="shared" si="0"/>
        <v>0.726679631139557</v>
      </c>
      <c r="S23" s="58">
        <v>0.6949598260518239</v>
      </c>
      <c r="T23" s="58">
        <f t="shared" si="5"/>
        <v>0.03171980508773309</v>
      </c>
      <c r="U23" s="57">
        <f>U24+U25+U26+U27+U28+U29+U30+U31</f>
        <v>772610935.49</v>
      </c>
      <c r="V23" s="67">
        <f>V24+V25+V26+V27+V28+V29+V30+V31</f>
        <v>14667960.229999999</v>
      </c>
      <c r="W23" s="57">
        <f>W24+W25+W26+W27+W28+W29+W30+W31</f>
        <v>1592</v>
      </c>
      <c r="X23" s="3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</row>
    <row r="24" spans="1:24" ht="31.5">
      <c r="A24" s="15" t="s">
        <v>28</v>
      </c>
      <c r="B24" s="16" t="s">
        <v>11</v>
      </c>
      <c r="C24" s="62">
        <v>561258187</v>
      </c>
      <c r="D24" s="63">
        <v>516614083.4196789</v>
      </c>
      <c r="E24" s="63">
        <v>55309228.85161155</v>
      </c>
      <c r="F24" s="63">
        <f t="shared" si="6"/>
        <v>616567415.8516115</v>
      </c>
      <c r="G24" s="51">
        <v>710</v>
      </c>
      <c r="H24" s="62">
        <v>661962018.6</v>
      </c>
      <c r="I24" s="59">
        <f t="shared" si="1"/>
        <v>1.1794251450268822</v>
      </c>
      <c r="J24" s="59">
        <v>1.1722890914533532</v>
      </c>
      <c r="K24" s="59">
        <f t="shared" si="2"/>
        <v>0.007136053573528978</v>
      </c>
      <c r="L24" s="51">
        <v>710</v>
      </c>
      <c r="M24" s="62">
        <v>661962018.6</v>
      </c>
      <c r="N24" s="59">
        <f t="shared" si="3"/>
        <v>1.1794251450268822</v>
      </c>
      <c r="O24" s="59">
        <v>1.0541527612467156</v>
      </c>
      <c r="P24" s="59">
        <f t="shared" si="4"/>
        <v>0.12527238378016659</v>
      </c>
      <c r="Q24" s="62">
        <v>433211555.76</v>
      </c>
      <c r="R24" s="59">
        <f t="shared" si="0"/>
        <v>0.7718578825113869</v>
      </c>
      <c r="S24" s="60">
        <v>0.7548559168243414</v>
      </c>
      <c r="T24" s="60">
        <f t="shared" si="5"/>
        <v>0.017001965687045484</v>
      </c>
      <c r="U24" s="62">
        <v>142241647.63</v>
      </c>
      <c r="V24" s="68">
        <v>0</v>
      </c>
      <c r="W24" s="69">
        <v>387</v>
      </c>
      <c r="X24" s="38"/>
    </row>
    <row r="25" spans="1:24" ht="31.5">
      <c r="A25" s="15" t="s">
        <v>29</v>
      </c>
      <c r="B25" s="16" t="s">
        <v>12</v>
      </c>
      <c r="C25" s="62">
        <v>564273066</v>
      </c>
      <c r="D25" s="63">
        <v>519261906.0382582</v>
      </c>
      <c r="E25" s="63">
        <v>35236936.6768772</v>
      </c>
      <c r="F25" s="63">
        <f t="shared" si="6"/>
        <v>599510002.6768773</v>
      </c>
      <c r="G25" s="51">
        <v>377</v>
      </c>
      <c r="H25" s="62">
        <v>599496277.95</v>
      </c>
      <c r="I25" s="59">
        <f t="shared" si="1"/>
        <v>1.0624222811123862</v>
      </c>
      <c r="J25" s="59">
        <v>1.0289314708921482</v>
      </c>
      <c r="K25" s="59">
        <f t="shared" si="2"/>
        <v>0.03349081022023803</v>
      </c>
      <c r="L25" s="51">
        <v>374</v>
      </c>
      <c r="M25" s="62">
        <v>579490277.95</v>
      </c>
      <c r="N25" s="59">
        <f t="shared" si="3"/>
        <v>1.0269678155256838</v>
      </c>
      <c r="O25" s="59">
        <v>1.0289314708921482</v>
      </c>
      <c r="P25" s="59">
        <f t="shared" si="4"/>
        <v>-0.0019636553664643674</v>
      </c>
      <c r="Q25" s="62">
        <v>417023029.84</v>
      </c>
      <c r="R25" s="59">
        <f t="shared" si="0"/>
        <v>0.7390447196003503</v>
      </c>
      <c r="S25" s="60">
        <v>0.6863378180721249</v>
      </c>
      <c r="T25" s="60">
        <f t="shared" si="5"/>
        <v>0.052706901528225436</v>
      </c>
      <c r="U25" s="62">
        <v>57598492.41</v>
      </c>
      <c r="V25" s="68">
        <v>0</v>
      </c>
      <c r="W25" s="69">
        <v>262</v>
      </c>
      <c r="X25" s="38"/>
    </row>
    <row r="26" spans="1:165" s="6" customFormat="1" ht="31.5">
      <c r="A26" s="15" t="s">
        <v>30</v>
      </c>
      <c r="B26" s="16" t="s">
        <v>13</v>
      </c>
      <c r="C26" s="62">
        <v>938076097</v>
      </c>
      <c r="D26" s="63">
        <v>715189725.7264956</v>
      </c>
      <c r="E26" s="63">
        <v>48485047.09322656</v>
      </c>
      <c r="F26" s="63">
        <f t="shared" si="6"/>
        <v>986561144.0932266</v>
      </c>
      <c r="G26" s="51">
        <v>48</v>
      </c>
      <c r="H26" s="62">
        <v>944128548.78</v>
      </c>
      <c r="I26" s="59">
        <f t="shared" si="1"/>
        <v>1.006451983798922</v>
      </c>
      <c r="J26" s="59">
        <v>1.0019534920404032</v>
      </c>
      <c r="K26" s="59">
        <f t="shared" si="2"/>
        <v>0.004498491758518908</v>
      </c>
      <c r="L26" s="51">
        <v>47</v>
      </c>
      <c r="M26" s="62">
        <v>939901941.78</v>
      </c>
      <c r="N26" s="59">
        <f t="shared" si="3"/>
        <v>1.0019463717131682</v>
      </c>
      <c r="O26" s="59">
        <v>0.8875188663490143</v>
      </c>
      <c r="P26" s="59">
        <f t="shared" si="4"/>
        <v>0.11442750536415391</v>
      </c>
      <c r="Q26" s="62">
        <v>609543129.46</v>
      </c>
      <c r="R26" s="59">
        <f t="shared" si="0"/>
        <v>0.649780045999829</v>
      </c>
      <c r="S26" s="60">
        <v>0.624671757259967</v>
      </c>
      <c r="T26" s="60">
        <f t="shared" si="5"/>
        <v>0.025108288739861928</v>
      </c>
      <c r="U26" s="62">
        <v>123667211.66</v>
      </c>
      <c r="V26" s="68">
        <v>0</v>
      </c>
      <c r="W26" s="70">
        <v>10</v>
      </c>
      <c r="X26" s="3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6" customFormat="1" ht="30.75" customHeight="1">
      <c r="A27" s="15" t="s">
        <v>31</v>
      </c>
      <c r="B27" s="16" t="s">
        <v>14</v>
      </c>
      <c r="C27" s="62">
        <v>368770504</v>
      </c>
      <c r="D27" s="63">
        <v>257778221.45151135</v>
      </c>
      <c r="E27" s="63">
        <v>41607639.33613925</v>
      </c>
      <c r="F27" s="63">
        <f t="shared" si="6"/>
        <v>410378143.33613926</v>
      </c>
      <c r="G27" s="51">
        <v>1451</v>
      </c>
      <c r="H27" s="62">
        <v>397710884.75</v>
      </c>
      <c r="I27" s="59">
        <f t="shared" si="1"/>
        <v>1.078478024777166</v>
      </c>
      <c r="J27" s="59">
        <v>1.0900439271971605</v>
      </c>
      <c r="K27" s="59">
        <f t="shared" si="2"/>
        <v>-0.011565902419994556</v>
      </c>
      <c r="L27" s="51">
        <v>1450</v>
      </c>
      <c r="M27" s="62">
        <v>397646642.09</v>
      </c>
      <c r="N27" s="59">
        <f t="shared" si="3"/>
        <v>1.0783038170807717</v>
      </c>
      <c r="O27" s="59">
        <v>1.0798795704788977</v>
      </c>
      <c r="P27" s="59">
        <f t="shared" si="4"/>
        <v>-0.0015757533981259897</v>
      </c>
      <c r="Q27" s="62">
        <v>241411673.08</v>
      </c>
      <c r="R27" s="59">
        <f t="shared" si="0"/>
        <v>0.6546393229974814</v>
      </c>
      <c r="S27" s="60">
        <v>0.6020220027356494</v>
      </c>
      <c r="T27" s="60">
        <f t="shared" si="5"/>
        <v>0.05261732026183197</v>
      </c>
      <c r="U27" s="62">
        <v>78528274.67</v>
      </c>
      <c r="V27" s="68">
        <v>53276.79</v>
      </c>
      <c r="W27" s="70">
        <v>674</v>
      </c>
      <c r="X27" s="39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6" customFormat="1" ht="31.5" customHeight="1">
      <c r="A28" s="15" t="s">
        <v>32</v>
      </c>
      <c r="B28" s="16" t="s">
        <v>15</v>
      </c>
      <c r="C28" s="62">
        <v>704174472</v>
      </c>
      <c r="D28" s="63">
        <v>569400270.3065777</v>
      </c>
      <c r="E28" s="63">
        <v>3598354.0587930633</v>
      </c>
      <c r="F28" s="63">
        <f t="shared" si="6"/>
        <v>707772826.0587931</v>
      </c>
      <c r="G28" s="51">
        <v>359</v>
      </c>
      <c r="H28" s="62">
        <v>647607726.96</v>
      </c>
      <c r="I28" s="59">
        <f t="shared" si="1"/>
        <v>0.9196694181779428</v>
      </c>
      <c r="J28" s="59">
        <v>0.9351065880458733</v>
      </c>
      <c r="K28" s="59">
        <f t="shared" si="2"/>
        <v>-0.015437169867930534</v>
      </c>
      <c r="L28" s="51">
        <v>351</v>
      </c>
      <c r="M28" s="62">
        <v>642877591.96</v>
      </c>
      <c r="N28" s="59">
        <f t="shared" si="3"/>
        <v>0.9129521411562901</v>
      </c>
      <c r="O28" s="59">
        <v>0.899698496600582</v>
      </c>
      <c r="P28" s="59">
        <f t="shared" si="4"/>
        <v>0.0132536445557081</v>
      </c>
      <c r="Q28" s="62">
        <v>513494106.039999</v>
      </c>
      <c r="R28" s="59">
        <f t="shared" si="0"/>
        <v>0.729214316136128</v>
      </c>
      <c r="S28" s="60">
        <v>0.7074733664563441</v>
      </c>
      <c r="T28" s="60">
        <f t="shared" si="5"/>
        <v>0.021740949679783905</v>
      </c>
      <c r="U28" s="62">
        <v>199193721.72</v>
      </c>
      <c r="V28" s="68">
        <v>14614683.44</v>
      </c>
      <c r="W28" s="70">
        <v>163</v>
      </c>
      <c r="X28" s="39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6" customFormat="1" ht="15.75">
      <c r="A29" s="15" t="s">
        <v>33</v>
      </c>
      <c r="B29" s="16" t="s">
        <v>16</v>
      </c>
      <c r="C29" s="62">
        <v>322948363</v>
      </c>
      <c r="D29" s="63">
        <v>302249517.2550754</v>
      </c>
      <c r="E29" s="63">
        <v>72264192.27068713</v>
      </c>
      <c r="F29" s="63">
        <f t="shared" si="6"/>
        <v>395212555.2706871</v>
      </c>
      <c r="G29" s="51">
        <v>127</v>
      </c>
      <c r="H29" s="62">
        <v>411126656.27</v>
      </c>
      <c r="I29" s="59">
        <f t="shared" si="1"/>
        <v>1.2730414622662136</v>
      </c>
      <c r="J29" s="59">
        <v>1.2562664717988017</v>
      </c>
      <c r="K29" s="59">
        <f t="shared" si="2"/>
        <v>0.016774990467411932</v>
      </c>
      <c r="L29" s="51">
        <v>123</v>
      </c>
      <c r="M29" s="62">
        <v>405882403.91</v>
      </c>
      <c r="N29" s="59">
        <f t="shared" si="3"/>
        <v>1.2568027908226307</v>
      </c>
      <c r="O29" s="59">
        <v>1.2405019796718957</v>
      </c>
      <c r="P29" s="59">
        <f t="shared" si="4"/>
        <v>0.016300811150735006</v>
      </c>
      <c r="Q29" s="62">
        <v>307013647.63</v>
      </c>
      <c r="R29" s="59">
        <f t="shared" si="0"/>
        <v>0.9506586278314716</v>
      </c>
      <c r="S29" s="60">
        <v>0.9142327612989024</v>
      </c>
      <c r="T29" s="60">
        <f t="shared" si="5"/>
        <v>0.036425866532569184</v>
      </c>
      <c r="U29" s="62">
        <v>171381587.4</v>
      </c>
      <c r="V29" s="68">
        <v>0</v>
      </c>
      <c r="W29" s="70">
        <v>57</v>
      </c>
      <c r="X29" s="39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24" ht="15.75">
      <c r="A30" s="15" t="s">
        <v>34</v>
      </c>
      <c r="B30" s="16" t="s">
        <v>17</v>
      </c>
      <c r="C30" s="62">
        <v>57610045</v>
      </c>
      <c r="D30" s="63">
        <f>95292757.1694469*0.52</f>
        <v>49552233.72811239</v>
      </c>
      <c r="E30" s="63">
        <v>0</v>
      </c>
      <c r="F30" s="63">
        <f t="shared" si="6"/>
        <v>57610045</v>
      </c>
      <c r="G30" s="51">
        <v>46</v>
      </c>
      <c r="H30" s="62">
        <v>57548237.82</v>
      </c>
      <c r="I30" s="59">
        <f t="shared" si="1"/>
        <v>0.9989271457781365</v>
      </c>
      <c r="J30" s="59">
        <v>0.995888697236968</v>
      </c>
      <c r="K30" s="59">
        <f t="shared" si="2"/>
        <v>0.003038448541168415</v>
      </c>
      <c r="L30" s="51">
        <v>46</v>
      </c>
      <c r="M30" s="62">
        <v>57548237.82</v>
      </c>
      <c r="N30" s="59">
        <f t="shared" si="3"/>
        <v>0.9989271457781365</v>
      </c>
      <c r="O30" s="59">
        <v>0.995888697236968</v>
      </c>
      <c r="P30" s="59">
        <f t="shared" si="4"/>
        <v>0.003038448541168415</v>
      </c>
      <c r="Q30" s="62">
        <v>36342329.69</v>
      </c>
      <c r="R30" s="59">
        <f t="shared" si="0"/>
        <v>0.6308332112915378</v>
      </c>
      <c r="S30" s="60">
        <v>0.5999261205818129</v>
      </c>
      <c r="T30" s="60">
        <f t="shared" si="5"/>
        <v>0.03090709070972486</v>
      </c>
      <c r="U30" s="62">
        <v>0</v>
      </c>
      <c r="V30" s="68">
        <v>0</v>
      </c>
      <c r="W30" s="70">
        <v>23</v>
      </c>
      <c r="X30" s="38"/>
    </row>
    <row r="31" spans="1:24" ht="15.75">
      <c r="A31" s="15" t="s">
        <v>35</v>
      </c>
      <c r="B31" s="16" t="s">
        <v>18</v>
      </c>
      <c r="C31" s="62">
        <v>12200000</v>
      </c>
      <c r="D31" s="63">
        <f>95292757.1694469*0.11</f>
        <v>10482203.28863916</v>
      </c>
      <c r="E31" s="63">
        <v>0</v>
      </c>
      <c r="F31" s="63">
        <f t="shared" si="6"/>
        <v>12200000</v>
      </c>
      <c r="G31" s="51">
        <v>34</v>
      </c>
      <c r="H31" s="62">
        <v>12089040.9</v>
      </c>
      <c r="I31" s="59">
        <f t="shared" si="1"/>
        <v>0.9909049918032787</v>
      </c>
      <c r="J31" s="59">
        <v>0.897631233333156</v>
      </c>
      <c r="K31" s="59">
        <f t="shared" si="2"/>
        <v>0.09327375847012276</v>
      </c>
      <c r="L31" s="51">
        <v>34</v>
      </c>
      <c r="M31" s="62">
        <v>12089040.9</v>
      </c>
      <c r="N31" s="59">
        <f t="shared" si="3"/>
        <v>0.9909049918032787</v>
      </c>
      <c r="O31" s="59">
        <v>0.897631233333156</v>
      </c>
      <c r="P31" s="59">
        <f t="shared" si="4"/>
        <v>0.09327375847012276</v>
      </c>
      <c r="Q31" s="62">
        <v>6638750.86</v>
      </c>
      <c r="R31" s="59">
        <f t="shared" si="0"/>
        <v>0.5441599065573771</v>
      </c>
      <c r="S31" s="60">
        <v>0.4741094653538178</v>
      </c>
      <c r="T31" s="60">
        <f t="shared" si="5"/>
        <v>0.0700504412035593</v>
      </c>
      <c r="U31" s="62">
        <v>0</v>
      </c>
      <c r="V31" s="68">
        <v>0</v>
      </c>
      <c r="W31" s="70">
        <v>16</v>
      </c>
      <c r="X31" s="38"/>
    </row>
    <row r="32" spans="1:24" ht="15.75">
      <c r="A32" s="78" t="s">
        <v>74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X32" s="38"/>
    </row>
    <row r="33" spans="1:22" s="18" customFormat="1" ht="18.75" customHeight="1">
      <c r="A33" s="80" t="s">
        <v>52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</row>
    <row r="34" spans="2:21" ht="9.75" customHeight="1">
      <c r="B34" s="1"/>
      <c r="F34" s="44"/>
      <c r="M34" s="1"/>
      <c r="N34" s="1"/>
      <c r="O34" s="1"/>
      <c r="U34" s="1"/>
    </row>
    <row r="35" spans="1:23" ht="41.25" customHeight="1">
      <c r="A35" s="25"/>
      <c r="C35"/>
      <c r="D35"/>
      <c r="E35" s="49"/>
      <c r="F35"/>
      <c r="G35" s="26"/>
      <c r="H35" s="27"/>
      <c r="I35" s="25"/>
      <c r="J35" s="3"/>
      <c r="M35" s="45" t="s">
        <v>53</v>
      </c>
      <c r="N35" s="45"/>
      <c r="O35" s="46"/>
      <c r="P35" s="46"/>
      <c r="Q35" s="50"/>
      <c r="R35" s="50"/>
      <c r="S35" s="50"/>
      <c r="T35" s="50"/>
      <c r="U35" s="73" t="s">
        <v>54</v>
      </c>
      <c r="V35" s="73"/>
      <c r="W35" s="19"/>
    </row>
    <row r="36" spans="3:23" ht="24.75" customHeight="1">
      <c r="C36"/>
      <c r="D36"/>
      <c r="E36"/>
      <c r="F36"/>
      <c r="G36" s="29"/>
      <c r="H36" s="5"/>
      <c r="I36" s="42"/>
      <c r="J36" s="28"/>
      <c r="K36" s="28"/>
      <c r="L36" s="28"/>
      <c r="M36" s="45"/>
      <c r="N36" s="28"/>
      <c r="O36" s="28"/>
      <c r="P36" s="28"/>
      <c r="Q36" s="20"/>
      <c r="R36" s="20"/>
      <c r="S36" s="20"/>
      <c r="T36" s="20"/>
      <c r="W36" s="22"/>
    </row>
    <row r="37" spans="1:23" ht="19.5" customHeight="1">
      <c r="A37" s="47" t="s">
        <v>77</v>
      </c>
      <c r="B37" s="48"/>
      <c r="C37"/>
      <c r="D37"/>
      <c r="E37"/>
      <c r="F37"/>
      <c r="G37" s="29"/>
      <c r="H37" s="5"/>
      <c r="I37" s="42"/>
      <c r="J37" s="41"/>
      <c r="K37" s="41"/>
      <c r="L37" s="28"/>
      <c r="M37" s="28"/>
      <c r="N37" s="28"/>
      <c r="O37" s="28"/>
      <c r="P37" s="28"/>
      <c r="Q37" s="20"/>
      <c r="R37" s="20"/>
      <c r="S37" s="20"/>
      <c r="T37" s="20"/>
      <c r="U37" s="21"/>
      <c r="V37" s="20"/>
      <c r="W37" s="22"/>
    </row>
    <row r="38" spans="1:9" ht="17.25" customHeight="1">
      <c r="A38" s="47" t="s">
        <v>71</v>
      </c>
      <c r="B38" s="48"/>
      <c r="I38" s="20"/>
    </row>
    <row r="39" spans="1:9" ht="19.5" customHeight="1">
      <c r="A39" s="47" t="s">
        <v>72</v>
      </c>
      <c r="B39" s="48"/>
      <c r="I39" s="20"/>
    </row>
    <row r="40" spans="4:9" ht="23.25">
      <c r="D40" s="30"/>
      <c r="E40" s="30"/>
      <c r="F40" s="30"/>
      <c r="G40" s="30"/>
      <c r="I40" s="20"/>
    </row>
    <row r="41" spans="4:9" ht="23.25">
      <c r="D41" s="30"/>
      <c r="E41" s="30"/>
      <c r="F41" s="30"/>
      <c r="G41" s="30"/>
      <c r="I41" s="20"/>
    </row>
    <row r="42" spans="4:9" ht="23.25">
      <c r="D42" s="30"/>
      <c r="E42" s="30"/>
      <c r="F42" s="30"/>
      <c r="G42" s="30"/>
      <c r="I42" s="20"/>
    </row>
    <row r="43" spans="4:9" ht="23.25">
      <c r="D43" s="30"/>
      <c r="E43" s="30"/>
      <c r="F43" s="30"/>
      <c r="G43" s="30"/>
      <c r="I43" s="20"/>
    </row>
    <row r="44" spans="4:7" ht="15.75">
      <c r="D44" s="30"/>
      <c r="E44" s="30"/>
      <c r="F44" s="30"/>
      <c r="G44" s="30"/>
    </row>
    <row r="45" spans="4:7" ht="15.75">
      <c r="D45" s="30"/>
      <c r="E45" s="30"/>
      <c r="F45" s="30"/>
      <c r="G45" s="30"/>
    </row>
    <row r="46" spans="4:7" ht="15.75">
      <c r="D46" s="30"/>
      <c r="E46" s="30"/>
      <c r="F46" s="30"/>
      <c r="G46" s="30"/>
    </row>
    <row r="47" spans="4:7" ht="15.75">
      <c r="D47" s="30"/>
      <c r="E47" s="30"/>
      <c r="F47" s="30"/>
      <c r="G47" s="30"/>
    </row>
    <row r="48" spans="4:7" ht="15.75">
      <c r="D48" s="30"/>
      <c r="E48" s="30"/>
      <c r="F48" s="30"/>
      <c r="G48" s="30"/>
    </row>
    <row r="49" spans="4:7" ht="15.75">
      <c r="D49" s="30"/>
      <c r="E49" s="30"/>
      <c r="F49" s="30"/>
      <c r="G49" s="30"/>
    </row>
    <row r="50" spans="4:7" ht="15.75">
      <c r="D50" s="30"/>
      <c r="E50" s="30"/>
      <c r="F50" s="30"/>
      <c r="G50" s="30"/>
    </row>
    <row r="51" spans="4:7" ht="15.75">
      <c r="D51" s="30"/>
      <c r="E51" s="30"/>
      <c r="F51" s="30"/>
      <c r="G51" s="30"/>
    </row>
    <row r="52" spans="4:7" ht="15.75">
      <c r="D52" s="30"/>
      <c r="E52" s="30"/>
      <c r="F52" s="30"/>
      <c r="G52" s="30"/>
    </row>
    <row r="53" spans="4:7" ht="15.75">
      <c r="D53" s="30"/>
      <c r="E53" s="30"/>
      <c r="F53" s="30"/>
      <c r="G53" s="30"/>
    </row>
    <row r="54" spans="4:7" ht="15.75">
      <c r="D54" s="30"/>
      <c r="E54" s="30"/>
      <c r="F54" s="30"/>
      <c r="G54" s="30"/>
    </row>
    <row r="55" spans="4:7" ht="15.75">
      <c r="D55" s="30"/>
      <c r="E55" s="30"/>
      <c r="F55" s="30"/>
      <c r="G55" s="30"/>
    </row>
    <row r="56" spans="4:7" ht="15.75">
      <c r="D56" s="30"/>
      <c r="E56" s="30"/>
      <c r="F56" s="30"/>
      <c r="G56" s="30"/>
    </row>
    <row r="57" spans="4:7" ht="15.75">
      <c r="D57" s="30"/>
      <c r="E57" s="30"/>
      <c r="F57" s="30"/>
      <c r="G57" s="30"/>
    </row>
    <row r="58" spans="4:7" ht="15.75">
      <c r="D58" s="32"/>
      <c r="E58" s="32"/>
      <c r="F58" s="32"/>
      <c r="G58" s="32"/>
    </row>
    <row r="59" spans="4:7" ht="15.75">
      <c r="D59" s="30"/>
      <c r="E59" s="30"/>
      <c r="F59" s="30"/>
      <c r="G59" s="30"/>
    </row>
    <row r="60" spans="4:7" ht="15.75">
      <c r="D60" s="30"/>
      <c r="E60" s="30"/>
      <c r="F60" s="30"/>
      <c r="G60" s="30"/>
    </row>
    <row r="61" spans="4:7" ht="15.75">
      <c r="D61" s="10"/>
      <c r="E61" s="10"/>
      <c r="F61" s="10"/>
      <c r="G61" s="10"/>
    </row>
  </sheetData>
  <sheetProtection selectLockedCells="1" selectUnlockedCells="1"/>
  <mergeCells count="27">
    <mergeCell ref="P1:V1"/>
    <mergeCell ref="A3:V3"/>
    <mergeCell ref="A4:V4"/>
    <mergeCell ref="A6:B8"/>
    <mergeCell ref="C6:C8"/>
    <mergeCell ref="E6:E8"/>
    <mergeCell ref="F6:F8"/>
    <mergeCell ref="G6:H7"/>
    <mergeCell ref="I6:I8"/>
    <mergeCell ref="K6:K8"/>
    <mergeCell ref="A33:V33"/>
    <mergeCell ref="J6:J8"/>
    <mergeCell ref="D6:D8"/>
    <mergeCell ref="L6:M7"/>
    <mergeCell ref="N6:N8"/>
    <mergeCell ref="O6:O8"/>
    <mergeCell ref="P6:P8"/>
    <mergeCell ref="W6:W7"/>
    <mergeCell ref="U35:V35"/>
    <mergeCell ref="Q6:Q8"/>
    <mergeCell ref="R6:R8"/>
    <mergeCell ref="S6:S8"/>
    <mergeCell ref="T6:T8"/>
    <mergeCell ref="U6:U8"/>
    <mergeCell ref="V6:V8"/>
    <mergeCell ref="A32:V32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46" r:id="rId1"/>
  <headerFooter>
    <oddHeader>&amp;C&amp;P</oddHeader>
    <oddFooter>&amp;L&amp;F; 2007.-2013.gada plānošanas perioda ES fondu apguve līdz 2014.gada 31. martam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prioritāšu līmenī līdz 2013.gada 31.decembrim</dc:subject>
  <dc:creator>Artūrs Šluburs</dc:creator>
  <cp:keywords/>
  <dc:description>Artūrs Šluburs
Finanšu ministrijas Eiropas Savienības fondu uzraudzības departamenta
Uzņēmējdarbības un inovāciju uzraudzības nodaļas vecākais eksperts
Tālr. 67083964, fakss 67095697
Arturs.Sluburs@fm.gov.lv</dc:description>
  <cp:lastModifiedBy>Ieva Puriņa</cp:lastModifiedBy>
  <cp:lastPrinted>2014-04-08T07:44:29Z</cp:lastPrinted>
  <dcterms:created xsi:type="dcterms:W3CDTF">2011-06-22T11:07:26Z</dcterms:created>
  <dcterms:modified xsi:type="dcterms:W3CDTF">2014-05-14T07:33:18Z</dcterms:modified>
  <cp:category/>
  <cp:version/>
  <cp:contentType/>
  <cp:contentStatus/>
</cp:coreProperties>
</file>