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ET1.cec.eu.int\offline\03\schulda\Desktop\"/>
    </mc:Choice>
  </mc:AlternateContent>
  <xr:revisionPtr revIDLastSave="0" documentId="13_ncr:1_{99C3E9AA-D066-424B-BB16-0B2F26F5725F}" xr6:coauthVersionLast="47" xr6:coauthVersionMax="47" xr10:uidLastSave="{00000000-0000-0000-0000-000000000000}"/>
  <bookViews>
    <workbookView xWindow="-120" yWindow="-120" windowWidth="29040" windowHeight="15840" xr2:uid="{D7AA51BF-C4C3-49B8-8BDD-E5AF51633BEA}"/>
  </bookViews>
  <sheets>
    <sheet name="Evaluation" sheetId="5" r:id="rId1"/>
    <sheet name="Sample Parameters" sheetId="1" r:id="rId2"/>
    <sheet name="Sample" sheetId="3" r:id="rId3"/>
    <sheet name="Estimation Model" sheetId="6" r:id="rId4"/>
  </sheets>
  <externalReferences>
    <externalReference r:id="rId5"/>
  </externalReferences>
  <definedNames>
    <definedName name="_xlnm._FilterDatabase" localSheetId="3" hidden="1">'Estimation Model'!#REF!</definedName>
    <definedName name="Countries">[1]Data!$A$2:$A$29</definedName>
    <definedName name="country_flags" localSheetId="3">INDIRECT(VLOOKUP('[1]4. Audit Items'!$C$2,[1]Data!$A$2:$C$29,3,FALSE),FALSE)</definedName>
    <definedName name="country_flags" localSheetId="0">INDIRECT(VLOOKUP(#REF!,[1]Data!$A$2:$C$29,3,FALSE),FALSE)</definedName>
    <definedName name="country_flags" localSheetId="2">INDIRECT(VLOOKUP(#REF!,[1]Data!$A$2:$C$29,3,FALSE),FALSE)</definedName>
    <definedName name="country_flags">INDIRECT(VLOOKUP(#REF!,[1]Data!$A$2:$C$29,3,FALSE),FALSE)</definedName>
    <definedName name="_xlnm.Print_Area" localSheetId="0">Evaluation!$B$1:$L$63</definedName>
    <definedName name="_xlnm.Print_Area" localSheetId="2">Sample!$B$1:$J$73</definedName>
    <definedName name="_xlnm.Print_Area" localSheetId="1">'Sample Parameters'!$A$1:$F$31</definedName>
    <definedName name="_xlnm.Print_Titles" localSheetId="2">Sample!$4:$4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 r="H5" i="3"/>
  <c r="H68" i="3" l="1"/>
  <c r="I15" i="3" s="1"/>
  <c r="E3" i="1"/>
  <c r="E5" i="1"/>
  <c r="L70" i="3"/>
  <c r="D9" i="5"/>
  <c r="F24" i="6"/>
  <c r="I5" i="3" l="1"/>
  <c r="J5" i="3" s="1"/>
  <c r="I9" i="3"/>
  <c r="I64" i="3"/>
  <c r="I8" i="3"/>
  <c r="I10" i="3"/>
  <c r="G26" i="6" l="1"/>
  <c r="F25" i="6"/>
  <c r="G24" i="6"/>
  <c r="E22" i="1" l="1"/>
  <c r="D39" i="5" l="1"/>
  <c r="J71" i="3" l="1"/>
  <c r="E21" i="1" s="1"/>
  <c r="E23" i="1" s="1"/>
  <c r="D43" i="5"/>
  <c r="D41" i="5" s="1"/>
  <c r="D22" i="5" l="1"/>
  <c r="D24" i="5" s="1"/>
  <c r="E12" i="1"/>
  <c r="E13" i="1" s="1"/>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5" i="3"/>
  <c r="G66" i="3"/>
  <c r="E15" i="1" s="1"/>
  <c r="G68"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24" i="6"/>
  <c r="G76" i="6"/>
  <c r="G60" i="6"/>
  <c r="G38" i="6"/>
  <c r="G78" i="6"/>
  <c r="G77" i="6"/>
  <c r="G63" i="6"/>
  <c r="G64" i="6"/>
  <c r="G73" i="6"/>
  <c r="G65" i="6"/>
  <c r="D16" i="6" l="1"/>
  <c r="G28" i="6"/>
  <c r="G50" i="5"/>
  <c r="G57" i="5" s="1"/>
  <c r="E49" i="5"/>
  <c r="E50" i="5" s="1"/>
  <c r="G49" i="5"/>
  <c r="G56" i="5" s="1"/>
  <c r="G58" i="5" l="1"/>
  <c r="H49" i="5"/>
  <c r="H56" i="5" s="1"/>
  <c r="H50" i="5"/>
  <c r="H57" i="5" s="1"/>
  <c r="H58" i="5" l="1"/>
  <c r="G25" i="6" l="1"/>
  <c r="G27" i="6"/>
  <c r="G30" i="6"/>
  <c r="G31" i="6"/>
  <c r="G32" i="6"/>
  <c r="G33" i="6"/>
  <c r="G34" i="6"/>
  <c r="G35" i="6"/>
  <c r="G36" i="6"/>
  <c r="G37" i="6"/>
  <c r="G39" i="6"/>
  <c r="G40" i="6"/>
  <c r="G41" i="6"/>
  <c r="G42" i="6"/>
  <c r="G43" i="6"/>
  <c r="G44" i="6"/>
  <c r="G45" i="6"/>
  <c r="G46" i="6"/>
  <c r="G47" i="6"/>
  <c r="G48" i="6"/>
  <c r="G49" i="6"/>
  <c r="G50" i="6"/>
  <c r="G51" i="6"/>
  <c r="G52" i="6"/>
  <c r="G53" i="6"/>
  <c r="G54" i="6"/>
  <c r="G55" i="6"/>
  <c r="G56" i="6"/>
  <c r="G57" i="6"/>
  <c r="G58" i="6"/>
  <c r="G59" i="6"/>
  <c r="G61" i="6"/>
  <c r="G62" i="6"/>
  <c r="G66" i="6"/>
  <c r="G67" i="6"/>
  <c r="G69" i="6"/>
  <c r="G70" i="6"/>
  <c r="G71" i="6"/>
  <c r="G72" i="6"/>
  <c r="G74" i="6"/>
  <c r="G75" i="6"/>
  <c r="G79" i="6"/>
  <c r="G80" i="6"/>
  <c r="G81" i="6"/>
  <c r="G82" i="6"/>
  <c r="G83" i="6"/>
  <c r="H40" i="6" l="1"/>
  <c r="H53" i="6"/>
  <c r="H33" i="6"/>
  <c r="H28" i="6"/>
  <c r="H61" i="6"/>
  <c r="H70" i="6"/>
  <c r="H32" i="6"/>
  <c r="H62" i="6"/>
  <c r="H81" i="6"/>
  <c r="H41" i="6"/>
  <c r="H30" i="6"/>
  <c r="H37" i="6"/>
  <c r="H51" i="6"/>
  <c r="H74" i="6"/>
  <c r="H50" i="6"/>
  <c r="H39" i="6"/>
  <c r="D15" i="6"/>
  <c r="D18" i="6" s="1"/>
  <c r="H49" i="6"/>
  <c r="H75" i="6"/>
  <c r="H52" i="6"/>
  <c r="H68" i="6"/>
  <c r="H36" i="6"/>
  <c r="H69" i="6"/>
  <c r="H80" i="6"/>
  <c r="H48" i="6"/>
  <c r="H44" i="6"/>
  <c r="H27" i="6"/>
  <c r="H77" i="6"/>
  <c r="H34" i="6"/>
  <c r="H65" i="6"/>
  <c r="H31" i="6"/>
  <c r="H47" i="6"/>
  <c r="H42" i="6"/>
  <c r="H35" i="6"/>
  <c r="H38" i="6"/>
  <c r="H24" i="6"/>
  <c r="H58" i="6"/>
  <c r="H71" i="6"/>
  <c r="H79" i="6"/>
  <c r="H64" i="6"/>
  <c r="H82" i="6"/>
  <c r="H73" i="6"/>
  <c r="H29" i="6"/>
  <c r="H67" i="6"/>
  <c r="H60" i="6"/>
  <c r="H57" i="6"/>
  <c r="H54" i="6"/>
  <c r="H25" i="6"/>
  <c r="H66" i="6"/>
  <c r="H78" i="6"/>
  <c r="H72" i="6"/>
  <c r="H55" i="6"/>
  <c r="H43" i="6"/>
  <c r="H26" i="6"/>
  <c r="G15" i="6"/>
  <c r="F18" i="6" s="1"/>
  <c r="H46" i="6"/>
  <c r="H83" i="6"/>
  <c r="H59" i="6"/>
  <c r="H63" i="6"/>
  <c r="H76" i="6"/>
  <c r="H45" i="6"/>
  <c r="H56" i="6"/>
  <c r="G29" i="6"/>
  <c r="I35" i="3"/>
  <c r="J35" i="3" s="1"/>
  <c r="H67" i="3"/>
  <c r="E10" i="1" s="1"/>
  <c r="H86" i="6" l="1"/>
  <c r="H87" i="6" s="1"/>
  <c r="E20" i="1" s="1"/>
  <c r="H84" i="6"/>
  <c r="E16" i="1"/>
  <c r="E11" i="1"/>
  <c r="I51" i="3"/>
  <c r="J51" i="3" s="1"/>
  <c r="I58" i="3"/>
  <c r="J58" i="3" s="1"/>
  <c r="I63" i="3"/>
  <c r="J63" i="3" s="1"/>
  <c r="I46" i="3"/>
  <c r="J46" i="3" s="1"/>
  <c r="I49" i="3"/>
  <c r="J49" i="3" s="1"/>
  <c r="I33" i="3"/>
  <c r="J33" i="3" s="1"/>
  <c r="I43" i="3"/>
  <c r="J43" i="3" s="1"/>
  <c r="I12" i="3"/>
  <c r="J12" i="3" s="1"/>
  <c r="I37" i="3"/>
  <c r="J37" i="3" s="1"/>
  <c r="I47" i="3"/>
  <c r="J47" i="3" s="1"/>
  <c r="I57" i="3"/>
  <c r="J57" i="3" s="1"/>
  <c r="I11" i="3"/>
  <c r="J11" i="3" s="1"/>
  <c r="I41" i="3"/>
  <c r="J41" i="3" s="1"/>
  <c r="I32" i="3"/>
  <c r="J32" i="3" s="1"/>
  <c r="I19" i="3"/>
  <c r="J19" i="3" s="1"/>
  <c r="J15" i="3"/>
  <c r="I17" i="3"/>
  <c r="J17" i="3" s="1"/>
  <c r="J64" i="3"/>
  <c r="J9" i="3"/>
  <c r="I44" i="3"/>
  <c r="J44" i="3" s="1"/>
  <c r="I14" i="3"/>
  <c r="J14" i="3" s="1"/>
  <c r="I30" i="3"/>
  <c r="J30" i="3" s="1"/>
  <c r="I59" i="3"/>
  <c r="J59" i="3" s="1"/>
  <c r="I56" i="3"/>
  <c r="J56" i="3" s="1"/>
  <c r="I20" i="3"/>
  <c r="J20" i="3" s="1"/>
  <c r="I36" i="3"/>
  <c r="J36" i="3" s="1"/>
  <c r="I21" i="3"/>
  <c r="J21" i="3" s="1"/>
  <c r="I26" i="3"/>
  <c r="J26" i="3" s="1"/>
  <c r="I55" i="3"/>
  <c r="J55" i="3" s="1"/>
  <c r="I42" i="3"/>
  <c r="J42" i="3" s="1"/>
  <c r="I45" i="3"/>
  <c r="J45" i="3" s="1"/>
  <c r="I38" i="3"/>
  <c r="J38" i="3" s="1"/>
  <c r="I50" i="3"/>
  <c r="J50" i="3" s="1"/>
  <c r="I27" i="3"/>
  <c r="J27" i="3" s="1"/>
  <c r="I34" i="3"/>
  <c r="J34" i="3" s="1"/>
  <c r="I62" i="3"/>
  <c r="J62" i="3" s="1"/>
  <c r="J10" i="3"/>
  <c r="I39" i="3"/>
  <c r="J39" i="3" s="1"/>
  <c r="I22" i="3"/>
  <c r="J22" i="3" s="1"/>
  <c r="I52" i="3"/>
  <c r="J52" i="3" s="1"/>
  <c r="J8" i="3"/>
  <c r="I54" i="3"/>
  <c r="J54" i="3" s="1"/>
  <c r="I18" i="3"/>
  <c r="J18" i="3" s="1"/>
  <c r="I28" i="3"/>
  <c r="J28" i="3" s="1"/>
  <c r="I29" i="3"/>
  <c r="J29" i="3" s="1"/>
  <c r="I61" i="3"/>
  <c r="J61" i="3" s="1"/>
  <c r="I60" i="3"/>
  <c r="J60" i="3" s="1"/>
  <c r="I40" i="3"/>
  <c r="J40" i="3" s="1"/>
  <c r="I53" i="3"/>
  <c r="J53" i="3" s="1"/>
  <c r="I24" i="3"/>
  <c r="J24" i="3" s="1"/>
  <c r="I23" i="3"/>
  <c r="J23" i="3" s="1"/>
  <c r="I6" i="3"/>
  <c r="J6" i="3" s="1"/>
  <c r="I16" i="3"/>
  <c r="J16" i="3" s="1"/>
  <c r="I48" i="3"/>
  <c r="J48" i="3" s="1"/>
  <c r="I31" i="3"/>
  <c r="J31" i="3" s="1"/>
  <c r="I25" i="3"/>
  <c r="J25" i="3" s="1"/>
  <c r="I13" i="3"/>
  <c r="J13" i="3" s="1"/>
  <c r="I7" i="3"/>
  <c r="J7" i="3" s="1"/>
  <c r="E17" i="1" l="1"/>
  <c r="E24" i="1"/>
  <c r="D25" i="1" s="1"/>
  <c r="E26" i="1" s="1"/>
  <c r="J69" i="3"/>
  <c r="F25" i="1"/>
  <c r="E27" i="1" l="1"/>
  <c r="D15" i="5"/>
  <c r="E6" i="1"/>
  <c r="E7" i="1" s="1"/>
  <c r="E18" i="1"/>
  <c r="F27" i="1" s="1"/>
  <c r="J70" i="3"/>
  <c r="M70" i="3" s="1"/>
  <c r="E19" i="1" l="1"/>
  <c r="E28" i="1"/>
  <c r="D16" i="5" s="1"/>
  <c r="D17" i="5" s="1"/>
  <c r="D5" i="5"/>
  <c r="E29" i="1" l="1"/>
  <c r="E30" i="1"/>
  <c r="E31" i="1" s="1"/>
  <c r="F58" i="5"/>
  <c r="I58" i="5" s="1"/>
  <c r="J58" i="5" s="1"/>
  <c r="F33" i="5"/>
  <c r="J36" i="5" s="1"/>
  <c r="D19" i="5"/>
  <c r="D33" i="5"/>
  <c r="D49" i="5"/>
  <c r="D56" i="5" s="1"/>
  <c r="I56" i="5" s="1"/>
  <c r="F49" i="5" l="1"/>
  <c r="I49" i="5" s="1"/>
  <c r="D50" i="5"/>
  <c r="F50" i="5" l="1"/>
  <c r="I50" i="5" s="1"/>
  <c r="D57" i="5"/>
  <c r="I57" i="5" s="1"/>
  <c r="M66" i="5" s="1"/>
  <c r="L49" i="5"/>
  <c r="M49" i="5" s="1"/>
  <c r="N49" i="5" s="1"/>
  <c r="O49" i="5" s="1"/>
  <c r="P49" i="5" s="1"/>
  <c r="J49" i="5"/>
  <c r="J56" i="5" l="1"/>
  <c r="L50" i="5"/>
  <c r="M50" i="5" s="1"/>
  <c r="N50" i="5" s="1"/>
  <c r="O50" i="5" s="1"/>
  <c r="P50" i="5" s="1"/>
  <c r="J50" i="5"/>
  <c r="L57" i="5" l="1"/>
  <c r="M57" i="5" s="1"/>
  <c r="J57" i="5"/>
</calcChain>
</file>

<file path=xl/sharedStrings.xml><?xml version="1.0" encoding="utf-8"?>
<sst xmlns="http://schemas.openxmlformats.org/spreadsheetml/2006/main" count="147" uniqueCount="131">
  <si>
    <t>BV</t>
  </si>
  <si>
    <t xml:space="preserve">Sampling unit </t>
  </si>
  <si>
    <t>N</t>
  </si>
  <si>
    <t xml:space="preserve">Confidence level </t>
  </si>
  <si>
    <t>z</t>
  </si>
  <si>
    <t>z-score</t>
  </si>
  <si>
    <t>AE</t>
  </si>
  <si>
    <t>TE</t>
  </si>
  <si>
    <t>n</t>
  </si>
  <si>
    <t>Sample average error</t>
  </si>
  <si>
    <t>Sample error rate</t>
  </si>
  <si>
    <t>EE</t>
  </si>
  <si>
    <t>SE</t>
  </si>
  <si>
    <t>Precision</t>
  </si>
  <si>
    <t>Relative precision (% of the total target value of the population)</t>
  </si>
  <si>
    <t>ULE</t>
  </si>
  <si>
    <t>Upper limit of error</t>
  </si>
  <si>
    <t>r</t>
  </si>
  <si>
    <t>Projected error rate</t>
  </si>
  <si>
    <t>Upper limit of the projected error rate</t>
  </si>
  <si>
    <r>
      <t>σ</t>
    </r>
    <r>
      <rPr>
        <i/>
        <vertAlign val="subscript"/>
        <sz val="9"/>
        <rFont val="Calibri"/>
        <family val="2"/>
        <scheme val="minor"/>
      </rPr>
      <t>e</t>
    </r>
  </si>
  <si>
    <r>
      <t>σ</t>
    </r>
    <r>
      <rPr>
        <i/>
        <vertAlign val="superscript"/>
        <sz val="9"/>
        <rFont val="Calibri"/>
        <family val="2"/>
        <scheme val="minor"/>
      </rPr>
      <t>2</t>
    </r>
    <r>
      <rPr>
        <i/>
        <vertAlign val="subscript"/>
        <sz val="9"/>
        <rFont val="Calibri"/>
        <family val="2"/>
        <scheme val="minor"/>
      </rPr>
      <t>e</t>
    </r>
  </si>
  <si>
    <r>
      <t>BV</t>
    </r>
    <r>
      <rPr>
        <i/>
        <vertAlign val="subscript"/>
        <sz val="9"/>
        <rFont val="Calibri"/>
        <family val="2"/>
        <scheme val="minor"/>
      </rPr>
      <t>n</t>
    </r>
  </si>
  <si>
    <r>
      <t>E</t>
    </r>
    <r>
      <rPr>
        <i/>
        <vertAlign val="subscript"/>
        <sz val="9"/>
        <rFont val="Calibri"/>
        <family val="2"/>
        <scheme val="minor"/>
      </rPr>
      <t>n</t>
    </r>
  </si>
  <si>
    <r>
      <t>E̅</t>
    </r>
    <r>
      <rPr>
        <i/>
        <vertAlign val="subscript"/>
        <sz val="9"/>
        <color theme="1"/>
        <rFont val="Calibri"/>
        <family val="2"/>
        <scheme val="minor"/>
      </rPr>
      <t>n</t>
    </r>
  </si>
  <si>
    <r>
      <t>s</t>
    </r>
    <r>
      <rPr>
        <i/>
        <vertAlign val="subscript"/>
        <sz val="9"/>
        <color theme="1"/>
        <rFont val="Calibri"/>
        <family val="2"/>
        <scheme val="minor"/>
      </rPr>
      <t>e</t>
    </r>
  </si>
  <si>
    <r>
      <t>s</t>
    </r>
    <r>
      <rPr>
        <i/>
        <vertAlign val="superscript"/>
        <sz val="9"/>
        <rFont val="Calibri"/>
        <family val="2"/>
        <scheme val="minor"/>
      </rPr>
      <t>2</t>
    </r>
    <r>
      <rPr>
        <i/>
        <vertAlign val="subscript"/>
        <sz val="9"/>
        <rFont val="Calibri"/>
        <family val="2"/>
        <scheme val="minor"/>
      </rPr>
      <t>e</t>
    </r>
  </si>
  <si>
    <t>Population characteristics</t>
  </si>
  <si>
    <t>Sample results</t>
  </si>
  <si>
    <t>Projection and precision</t>
  </si>
  <si>
    <r>
      <t>COV</t>
    </r>
    <r>
      <rPr>
        <i/>
        <vertAlign val="subscript"/>
        <sz val="9"/>
        <color theme="1"/>
        <rFont val="Calibri"/>
        <family val="2"/>
        <scheme val="minor"/>
      </rPr>
      <t>E,BV</t>
    </r>
  </si>
  <si>
    <r>
      <t>VAR</t>
    </r>
    <r>
      <rPr>
        <i/>
        <vertAlign val="subscript"/>
        <sz val="9"/>
        <color theme="1"/>
        <rFont val="Calibri"/>
        <family val="2"/>
        <scheme val="minor"/>
      </rPr>
      <t>BV</t>
    </r>
  </si>
  <si>
    <t xml:space="preserve">Anticipated error rate </t>
  </si>
  <si>
    <t>Anticipated error at population level</t>
  </si>
  <si>
    <t>Sample target value</t>
  </si>
  <si>
    <t>Sample errors</t>
  </si>
  <si>
    <t>Sample standard deviation of errors</t>
  </si>
  <si>
    <t>Sample variance of errors</t>
  </si>
  <si>
    <t>Covariance between the errors and the target values over the sample units</t>
  </si>
  <si>
    <t>Variance of the target values of the sample units</t>
  </si>
  <si>
    <r>
      <t>Ratio COV</t>
    </r>
    <r>
      <rPr>
        <vertAlign val="subscript"/>
        <sz val="8.5"/>
        <rFont val="Calibri"/>
        <family val="2"/>
        <scheme val="minor"/>
      </rPr>
      <t>E,BV</t>
    </r>
    <r>
      <rPr>
        <sz val="8.5"/>
        <rFont val="Calibri"/>
        <family val="2"/>
        <scheme val="minor"/>
      </rPr>
      <t>/VAR</t>
    </r>
    <r>
      <rPr>
        <vertAlign val="subscript"/>
        <sz val="8.5"/>
        <rFont val="Calibri"/>
        <family val="2"/>
        <scheme val="minor"/>
      </rPr>
      <t>BV</t>
    </r>
  </si>
  <si>
    <t>Projection (estimation) method used</t>
  </si>
  <si>
    <r>
      <t>n</t>
    </r>
    <r>
      <rPr>
        <i/>
        <vertAlign val="subscript"/>
        <sz val="11"/>
        <color theme="1"/>
        <rFont val="Times New Roman"/>
        <family val="1"/>
      </rPr>
      <t>1</t>
    </r>
  </si>
  <si>
    <t>Strata</t>
  </si>
  <si>
    <t>Sample ID</t>
  </si>
  <si>
    <t>ID file</t>
  </si>
  <si>
    <t>Results</t>
  </si>
  <si>
    <t>Deviation</t>
  </si>
  <si>
    <t>Squared Dev.</t>
  </si>
  <si>
    <t>Number of units in the sample:</t>
  </si>
  <si>
    <r>
      <t>E</t>
    </r>
    <r>
      <rPr>
        <i/>
        <vertAlign val="subscript"/>
        <sz val="11"/>
        <color theme="1"/>
        <rFont val="Times New Roman"/>
        <family val="1"/>
      </rPr>
      <t>1</t>
    </r>
  </si>
  <si>
    <t>Mean error of the sample:</t>
  </si>
  <si>
    <r>
      <t>E̅</t>
    </r>
    <r>
      <rPr>
        <i/>
        <vertAlign val="subscript"/>
        <sz val="11"/>
        <color theme="1"/>
        <rFont val="Times New Roman"/>
        <family val="1"/>
      </rPr>
      <t>1</t>
    </r>
  </si>
  <si>
    <t>Variance of errors for the sample:</t>
  </si>
  <si>
    <t>STDEV.S</t>
  </si>
  <si>
    <t>Sample standard deviation of errors:</t>
  </si>
  <si>
    <t>Sum of errors in the sample:</t>
  </si>
  <si>
    <t>Sample</t>
  </si>
  <si>
    <t>Final evaluation</t>
  </si>
  <si>
    <t>Upper limit of error:</t>
  </si>
  <si>
    <t>Projected error (EE):</t>
  </si>
  <si>
    <t>+  Precision (SE):</t>
  </si>
  <si>
    <t>Upper limit of error (ULE):</t>
  </si>
  <si>
    <t>Maximum possible deviation rate</t>
  </si>
  <si>
    <t>Target declared to the Commission</t>
  </si>
  <si>
    <t>Confidence interval and tolerable/acceptable error:</t>
  </si>
  <si>
    <t>;</t>
  </si>
  <si>
    <t>Satisfactory achievement level:</t>
  </si>
  <si>
    <t>Maximum tolerable/acceptable deviation</t>
  </si>
  <si>
    <t>Tolerable deviation rate</t>
  </si>
  <si>
    <t>Conclusions:</t>
  </si>
  <si>
    <t>Population Error</t>
  </si>
  <si>
    <t>Target</t>
  </si>
  <si>
    <t>Results above/(below) target objective</t>
  </si>
  <si>
    <t xml:space="preserve">True </t>
  </si>
  <si>
    <t>Tolerable</t>
  </si>
  <si>
    <t>Corrected</t>
  </si>
  <si>
    <t>Objective</t>
  </si>
  <si>
    <t>Declared</t>
  </si>
  <si>
    <t>Evaluation of results with tolerated deviation of 5%</t>
  </si>
  <si>
    <t>(a)</t>
  </si>
  <si>
    <t>(b)</t>
  </si>
  <si>
    <t>(c = a - b)</t>
  </si>
  <si>
    <t>(d)</t>
  </si>
  <si>
    <t>(e)</t>
  </si>
  <si>
    <t>(f = e - c)</t>
  </si>
  <si>
    <t>- Projected error</t>
  </si>
  <si>
    <t>- Maximum possible error</t>
  </si>
  <si>
    <t>COV e,bv</t>
  </si>
  <si>
    <t>ER</t>
  </si>
  <si>
    <t>VAR bv</t>
  </si>
  <si>
    <t>Error</t>
  </si>
  <si>
    <t>Projected error at the population level (Mean-per-unit estimation)</t>
  </si>
  <si>
    <t>See tab estimation model</t>
  </si>
  <si>
    <t>ü</t>
  </si>
  <si>
    <t>We are 95% sure that the true (unknown) population error does not exceed:</t>
  </si>
  <si>
    <t>Allowed error rate</t>
  </si>
  <si>
    <t>Maximum possible error that could exist in the population with a 95% confidence level</t>
  </si>
  <si>
    <t xml:space="preserve">Max deviation </t>
  </si>
  <si>
    <t>Sample number</t>
  </si>
  <si>
    <t>Intermediary Unit</t>
  </si>
  <si>
    <t>Estimate of standard deviation of errors</t>
  </si>
  <si>
    <t>Estimate of variance of errors</t>
  </si>
  <si>
    <t>Source: Sample</t>
  </si>
  <si>
    <t xml:space="preserve">Value </t>
  </si>
  <si>
    <t xml:space="preserve"> Threshold for satisfactory fulfilment:</t>
  </si>
  <si>
    <t>Sample Parameters</t>
  </si>
  <si>
    <t xml:space="preserve">SAMPLING CONCLUSION 
</t>
  </si>
  <si>
    <t xml:space="preserve">CID Target </t>
  </si>
  <si>
    <t>Evaluation of results</t>
  </si>
  <si>
    <t>Target value declared to COM (in the units of the CID target)</t>
  </si>
  <si>
    <t>Number of Intermediary Units / Operations</t>
  </si>
  <si>
    <t>Sample size</t>
  </si>
  <si>
    <t xml:space="preserve">Maximum tolerable/acceptable error </t>
  </si>
  <si>
    <t>Sample characteristics</t>
  </si>
  <si>
    <t>Supension rate</t>
  </si>
  <si>
    <t>In case of a negative sampling conclusion, the field marked orange in the conclusions table shows the corrected amount there is assurance for. The RRF payment suspension methodology states that “the amount to be suspended is determined proportionally to the distance to the target”. If the sample fails, the suspension rate is diplayed below.</t>
  </si>
  <si>
    <t>CID Target</t>
  </si>
  <si>
    <t>Reported achieved units (in units of the CID target)</t>
  </si>
  <si>
    <t>Number of reported Intermediary Units / Operations</t>
  </si>
  <si>
    <t>Fill in these three fields, then enter the details of your sample in the 'Sample' tab.</t>
  </si>
  <si>
    <t xml:space="preserve">Maximum tolerable/acceptable  error </t>
  </si>
  <si>
    <r>
      <t>s</t>
    </r>
    <r>
      <rPr>
        <i/>
        <vertAlign val="subscript"/>
        <sz val="9"/>
        <color theme="1"/>
        <rFont val="Calibri"/>
        <family val="2"/>
        <scheme val="minor"/>
      </rPr>
      <t>q</t>
    </r>
  </si>
  <si>
    <t>Sample standard deviation of q-values</t>
  </si>
  <si>
    <t xml:space="preserve">Cut-off for satisfactory fulfilment </t>
  </si>
  <si>
    <t>Identifier</t>
  </si>
  <si>
    <t>Fill in the final sampling conclusion: positive if the indicator above is green, negative if red. Before, check again that all fields are complete.</t>
  </si>
  <si>
    <t>qi</t>
  </si>
  <si>
    <t>q</t>
  </si>
  <si>
    <t>SD</t>
  </si>
  <si>
    <t>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</si>
</sst>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 _€_-;\-* #,##0.00\ _€_-;_-* &quot;-&quot;??\ _€_-;_-@_-"/>
    <numFmt numFmtId="165" formatCode="_-* #,##0.0000\ _€_-;\-* #,##0.0000\ _€_-;_-* &quot;-&quot;??\ _€_-;_-@_-"/>
    <numFmt numFmtId="166" formatCode="_-* #,##0.000\ _€_-;\-* #,##0.000\ _€_-;_-* &quot;-&quot;??\ _€_-;_-@_-"/>
    <numFmt numFmtId="167" formatCode="_-* #,##0\ _€_-;\-* #,##0\ _€_-;_-* &quot;-&quot;??\ _€_-;_-@_-"/>
    <numFmt numFmtId="168" formatCode="_-* #,##0_-;\-* #,##0_-;_-* &quot;-&quot;??_-;_-@_-"/>
    <numFmt numFmtId="169" formatCode="_-* #,##0.000_-;\-* #,##0.000_-;_-* &quot;-&quot;??_-;_-@_-"/>
    <numFmt numFmtId="170" formatCode="#,##0;\(#,##0\);\-"/>
    <numFmt numFmtId="171" formatCode="0.000"/>
    <numFmt numFmtId="172" formatCode="_-* #,##0.0000000\ _€_-;\-* #,##0.0000000\ _€_-;_-* &quot;-&quot;??\ _€_-;_-@_-"/>
    <numFmt numFmtId="173" formatCode="0.0%"/>
    <numFmt numFmtId="174" formatCode="0.0000"/>
    <numFmt numFmtId="175" formatCode="#,##0;#,##0;&quot;-&quot;??;@"/>
    <numFmt numFmtId="176" formatCode="_-* #,##0_-;\(#,##0\)_-;_-* &quot;-&quot;??_-;_-@_-"/>
    <numFmt numFmtId="177" formatCode="0.0"/>
  </numFmts>
  <fonts count="55" x14ac:knownFonts="1">
    <font>
      <sz val="11"/>
      <color theme="1"/>
      <name val="Calibri"/>
      <family val="2"/>
      <scheme val="minor"/>
    </font>
    <font>
      <sz val="11"/>
      <color theme="1"/>
      <name val="Calibri"/>
      <family val="2"/>
      <scheme val="minor"/>
    </font>
    <font>
      <sz val="8"/>
      <color theme="1"/>
      <name val="Verdana"/>
      <family val="2"/>
    </font>
    <font>
      <i/>
      <sz val="8"/>
      <color theme="1"/>
      <name val="Verdana"/>
      <family val="2"/>
    </font>
    <font>
      <sz val="8"/>
      <name val="Verdana"/>
      <family val="2"/>
    </font>
    <font>
      <b/>
      <sz val="8"/>
      <name val="Verdana"/>
      <family val="2"/>
    </font>
    <font>
      <sz val="8"/>
      <color theme="1"/>
      <name val="Wingdings 2"/>
      <family val="1"/>
      <charset val="2"/>
    </font>
    <font>
      <b/>
      <sz val="14"/>
      <color theme="0"/>
      <name val="Calibri"/>
      <family val="2"/>
      <scheme val="minor"/>
    </font>
    <font>
      <b/>
      <sz val="9"/>
      <color theme="0"/>
      <name val="Calibri"/>
      <family val="2"/>
      <scheme val="minor"/>
    </font>
    <font>
      <sz val="9"/>
      <color theme="1"/>
      <name val="Verdana"/>
      <family val="2"/>
    </font>
    <font>
      <i/>
      <sz val="9"/>
      <name val="Calibri"/>
      <family val="2"/>
      <scheme val="minor"/>
    </font>
    <font>
      <i/>
      <vertAlign val="subscript"/>
      <sz val="9"/>
      <name val="Calibri"/>
      <family val="2"/>
      <scheme val="minor"/>
    </font>
    <font>
      <i/>
      <vertAlign val="superscript"/>
      <sz val="9"/>
      <name val="Calibri"/>
      <family val="2"/>
      <scheme val="minor"/>
    </font>
    <font>
      <i/>
      <sz val="9"/>
      <color theme="1"/>
      <name val="Calibri"/>
      <family val="2"/>
      <scheme val="minor"/>
    </font>
    <font>
      <i/>
      <vertAlign val="subscript"/>
      <sz val="9"/>
      <color theme="1"/>
      <name val="Calibri"/>
      <family val="2"/>
      <scheme val="minor"/>
    </font>
    <font>
      <sz val="8"/>
      <color theme="1"/>
      <name val="Arial Narrow"/>
      <family val="2"/>
    </font>
    <font>
      <b/>
      <sz val="8"/>
      <color rgb="FF202124"/>
      <name val="Arial Narrow"/>
      <family val="2"/>
    </font>
    <font>
      <b/>
      <sz val="9"/>
      <color theme="1"/>
      <name val="Verdana"/>
      <family val="2"/>
    </font>
    <font>
      <i/>
      <sz val="8.5"/>
      <color theme="1"/>
      <name val="Calibri"/>
      <family val="2"/>
      <scheme val="minor"/>
    </font>
    <font>
      <sz val="8.5"/>
      <name val="Calibri"/>
      <family val="2"/>
      <scheme val="minor"/>
    </font>
    <font>
      <vertAlign val="subscript"/>
      <sz val="8.5"/>
      <name val="Calibri"/>
      <family val="2"/>
      <scheme val="minor"/>
    </font>
    <font>
      <sz val="8.5"/>
      <color theme="0"/>
      <name val="Calibri"/>
      <family val="2"/>
      <scheme val="minor"/>
    </font>
    <font>
      <b/>
      <sz val="14"/>
      <color theme="1"/>
      <name val="Wingdings"/>
      <charset val="2"/>
    </font>
    <font>
      <sz val="11"/>
      <color rgb="FF006100"/>
      <name val="Calibri"/>
      <family val="2"/>
      <scheme val="minor"/>
    </font>
    <font>
      <b/>
      <sz val="11"/>
      <color theme="1"/>
      <name val="Calibri"/>
      <family val="2"/>
      <scheme val="minor"/>
    </font>
    <font>
      <sz val="11"/>
      <color theme="1"/>
      <name val="Times New Roman"/>
      <family val="1"/>
    </font>
    <font>
      <sz val="18"/>
      <color theme="1"/>
      <name val="Arial Black"/>
      <family val="2"/>
    </font>
    <font>
      <i/>
      <sz val="11"/>
      <color theme="1"/>
      <name val="Times New Roman"/>
      <family val="1"/>
    </font>
    <font>
      <u/>
      <sz val="11"/>
      <color theme="10"/>
      <name val="Calibri"/>
      <family val="2"/>
      <scheme val="minor"/>
    </font>
    <font>
      <i/>
      <vertAlign val="subscript"/>
      <sz val="11"/>
      <color theme="1"/>
      <name val="Times New Roman"/>
      <family val="1"/>
    </font>
    <font>
      <i/>
      <sz val="10"/>
      <color theme="1"/>
      <name val="Times New Roman"/>
      <family val="1"/>
    </font>
    <font>
      <b/>
      <sz val="11"/>
      <name val="Times New Roman"/>
      <family val="1"/>
    </font>
    <font>
      <b/>
      <sz val="11"/>
      <color theme="1"/>
      <name val="Times New Roman"/>
      <family val="1"/>
    </font>
    <font>
      <b/>
      <sz val="11"/>
      <color rgb="FF000000"/>
      <name val="Times New Roman"/>
      <family val="1"/>
    </font>
    <font>
      <sz val="10"/>
      <name val="Times New Roman"/>
      <family val="1"/>
    </font>
    <font>
      <sz val="11"/>
      <name val="Times New Roman"/>
      <family val="1"/>
    </font>
    <font>
      <i/>
      <sz val="10"/>
      <name val="Times New Roman"/>
      <family val="1"/>
    </font>
    <font>
      <sz val="11"/>
      <color rgb="FF9C6500"/>
      <name val="Calibri"/>
      <family val="2"/>
      <scheme val="minor"/>
    </font>
    <font>
      <i/>
      <sz val="11"/>
      <name val="Calibri"/>
      <family val="2"/>
      <scheme val="minor"/>
    </font>
    <font>
      <sz val="10"/>
      <color theme="1"/>
      <name val="Times New Roman"/>
      <family val="1"/>
    </font>
    <font>
      <i/>
      <sz val="9"/>
      <name val="Times New Roman"/>
      <family val="1"/>
    </font>
    <font>
      <u/>
      <sz val="9"/>
      <color theme="10"/>
      <name val="Times New Roman"/>
      <family val="1"/>
    </font>
    <font>
      <i/>
      <sz val="11"/>
      <color theme="1"/>
      <name val="Calibri"/>
      <family val="2"/>
      <scheme val="minor"/>
    </font>
    <font>
      <u/>
      <sz val="11"/>
      <color theme="1"/>
      <name val="Times New Roman"/>
      <family val="1"/>
    </font>
    <font>
      <i/>
      <sz val="8"/>
      <color theme="1"/>
      <name val="Times New Roman"/>
      <family val="1"/>
    </font>
    <font>
      <b/>
      <sz val="11"/>
      <color theme="1"/>
      <name val="Abadi"/>
      <family val="2"/>
    </font>
    <font>
      <u val="singleAccounting"/>
      <sz val="11"/>
      <color theme="1"/>
      <name val="Times New Roman"/>
      <family val="1"/>
    </font>
    <font>
      <sz val="9"/>
      <name val="Times New Roman"/>
      <family val="1"/>
    </font>
    <font>
      <u/>
      <sz val="11"/>
      <name val="Times New Roman"/>
      <family val="1"/>
    </font>
    <font>
      <i/>
      <sz val="9"/>
      <color theme="1"/>
      <name val="Times New Roman"/>
      <family val="1"/>
    </font>
    <font>
      <b/>
      <sz val="11"/>
      <color rgb="FF0070C0"/>
      <name val="Calibri"/>
      <family val="2"/>
      <scheme val="minor"/>
    </font>
    <font>
      <b/>
      <sz val="11"/>
      <name val="Calibri"/>
      <family val="2"/>
      <scheme val="minor"/>
    </font>
    <font>
      <strike/>
      <sz val="11"/>
      <color rgb="FF000000"/>
      <name val="Calibri"/>
      <family val="2"/>
      <scheme val="minor"/>
    </font>
    <font>
      <b/>
      <sz val="12"/>
      <color theme="1"/>
      <name val="Calibri"/>
      <family val="2"/>
      <scheme val="minor"/>
    </font>
    <font>
      <b/>
      <sz val="14"/>
      <color rgb="FF00B050"/>
      <name val="Wingdings"/>
      <charset val="2"/>
    </font>
  </fonts>
  <fills count="14">
    <fill>
      <patternFill patternType="none"/>
    </fill>
    <fill>
      <patternFill patternType="gray125"/>
    </fill>
    <fill>
      <patternFill patternType="solid">
        <fgColor rgb="FF000080"/>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FF3F3F"/>
        <bgColor rgb="FF000000"/>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70C0"/>
        <bgColor indexed="64"/>
      </patternFill>
    </fill>
    <fill>
      <patternFill patternType="solid">
        <fgColor rgb="FFFFC000"/>
        <bgColor indexed="64"/>
      </patternFill>
    </fill>
  </fills>
  <borders count="64">
    <border>
      <left/>
      <right/>
      <top/>
      <bottom/>
      <diagonal/>
    </border>
    <border>
      <left/>
      <right/>
      <top style="thin">
        <color indexed="64"/>
      </top>
      <bottom style="thin">
        <color indexed="64"/>
      </bottom>
      <diagonal/>
    </border>
    <border>
      <left/>
      <right/>
      <top style="dotted">
        <color indexed="64"/>
      </top>
      <bottom style="dotted">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style="medium">
        <color theme="0" tint="-0.24994659260841701"/>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23" fillId="4" borderId="0" applyNumberFormat="0" applyBorder="0" applyAlignment="0" applyProtection="0"/>
    <xf numFmtId="0" fontId="28" fillId="0" borderId="0" applyNumberFormat="0" applyFill="0" applyBorder="0" applyAlignment="0" applyProtection="0"/>
    <xf numFmtId="0" fontId="37" fillId="5" borderId="0" applyNumberFormat="0" applyBorder="0" applyAlignment="0" applyProtection="0"/>
  </cellStyleXfs>
  <cellXfs count="273">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vertical="center"/>
    </xf>
    <xf numFmtId="43" fontId="2" fillId="0" borderId="0" xfId="0" applyNumberFormat="1" applyFont="1" applyAlignment="1">
      <alignment vertical="center"/>
    </xf>
    <xf numFmtId="0" fontId="5" fillId="0" borderId="0" xfId="0" applyFont="1" applyAlignment="1">
      <alignment vertical="center" wrapText="1"/>
    </xf>
    <xf numFmtId="0" fontId="6" fillId="0" borderId="0" xfId="0" applyFont="1"/>
    <xf numFmtId="0" fontId="2" fillId="0" borderId="0" xfId="0" applyFont="1" applyAlignment="1">
      <alignment horizontal="left"/>
    </xf>
    <xf numFmtId="0" fontId="9" fillId="0" borderId="0" xfId="0" applyFont="1" applyAlignment="1">
      <alignment horizontal="center" vertical="top"/>
    </xf>
    <xf numFmtId="0" fontId="17" fillId="0" borderId="0" xfId="0" applyFont="1" applyAlignment="1">
      <alignment horizontal="center" vertical="top" wrapText="1"/>
    </xf>
    <xf numFmtId="0" fontId="15" fillId="0" borderId="0" xfId="0" applyFont="1" applyAlignment="1"/>
    <xf numFmtId="0" fontId="10" fillId="0" borderId="3" xfId="0" applyFont="1" applyBorder="1" applyAlignment="1">
      <alignment horizontal="center" vertical="center" wrapText="1"/>
    </xf>
    <xf numFmtId="0" fontId="19" fillId="0" borderId="3" xfId="0" applyFont="1" applyBorder="1" applyAlignment="1">
      <alignment vertical="center" wrapText="1"/>
    </xf>
    <xf numFmtId="164" fontId="19" fillId="0" borderId="3" xfId="1" applyFont="1" applyBorder="1" applyAlignment="1">
      <alignment vertical="center"/>
    </xf>
    <xf numFmtId="0" fontId="10" fillId="0" borderId="3" xfId="0" applyFont="1" applyBorder="1" applyAlignment="1">
      <alignment horizontal="center" vertical="center"/>
    </xf>
    <xf numFmtId="0" fontId="19" fillId="0" borderId="3" xfId="0" applyFont="1" applyBorder="1" applyAlignment="1">
      <alignment horizontal="justify" vertical="center" wrapText="1"/>
    </xf>
    <xf numFmtId="0" fontId="19" fillId="0" borderId="3" xfId="0" applyFont="1" applyBorder="1" applyAlignment="1">
      <alignment vertical="center"/>
    </xf>
    <xf numFmtId="165" fontId="19" fillId="3" borderId="3" xfId="1" applyNumberFormat="1" applyFont="1" applyFill="1" applyBorder="1" applyAlignment="1">
      <alignment vertical="center"/>
    </xf>
    <xf numFmtId="0" fontId="19" fillId="0" borderId="3" xfId="0" applyFont="1" applyBorder="1" applyAlignment="1">
      <alignment horizontal="left" vertical="center" wrapText="1"/>
    </xf>
    <xf numFmtId="9" fontId="19" fillId="0" borderId="3" xfId="6" applyNumberFormat="1" applyFont="1" applyBorder="1" applyAlignment="1" applyProtection="1">
      <alignment horizontal="right" vertical="center" wrapText="1"/>
      <protection locked="0"/>
    </xf>
    <xf numFmtId="166" fontId="19" fillId="3" borderId="3" xfId="1" applyNumberFormat="1" applyFont="1" applyFill="1" applyBorder="1" applyAlignment="1">
      <alignment horizontal="right" vertical="center"/>
    </xf>
    <xf numFmtId="10" fontId="19" fillId="0" borderId="3" xfId="0" applyNumberFormat="1" applyFont="1" applyBorder="1" applyAlignment="1" applyProtection="1">
      <alignment horizontal="right" vertical="center" wrapText="1"/>
      <protection locked="0"/>
    </xf>
    <xf numFmtId="164" fontId="19" fillId="3" borderId="3" xfId="1" applyFont="1" applyFill="1" applyBorder="1" applyAlignment="1">
      <alignment vertical="center"/>
    </xf>
    <xf numFmtId="10" fontId="19" fillId="3" borderId="3" xfId="7" applyNumberFormat="1" applyFont="1" applyFill="1" applyBorder="1" applyAlignment="1">
      <alignment horizontal="right" vertical="center" wrapText="1"/>
    </xf>
    <xf numFmtId="0" fontId="19" fillId="0" borderId="3" xfId="0" applyFont="1" applyBorder="1" applyAlignment="1">
      <alignment horizontal="left" vertical="center"/>
    </xf>
    <xf numFmtId="0" fontId="13" fillId="0" borderId="3" xfId="0" applyFont="1" applyBorder="1" applyAlignment="1">
      <alignment horizontal="center" vertical="center"/>
    </xf>
    <xf numFmtId="0" fontId="19" fillId="0" borderId="3" xfId="0" applyFont="1" applyBorder="1" applyAlignment="1">
      <alignment horizontal="justify" vertical="center"/>
    </xf>
    <xf numFmtId="10" fontId="19" fillId="3" borderId="3" xfId="2" applyNumberFormat="1" applyFont="1" applyFill="1" applyBorder="1" applyAlignment="1">
      <alignment vertical="center"/>
    </xf>
    <xf numFmtId="0" fontId="10" fillId="0" borderId="5" xfId="0" applyFont="1" applyBorder="1" applyAlignment="1">
      <alignment horizontal="center" vertical="center" wrapText="1"/>
    </xf>
    <xf numFmtId="0" fontId="19" fillId="0" borderId="5" xfId="0" applyFont="1" applyBorder="1" applyAlignment="1">
      <alignment vertical="center" wrapText="1"/>
    </xf>
    <xf numFmtId="164" fontId="19" fillId="0" borderId="5" xfId="1" applyFont="1" applyBorder="1" applyAlignment="1">
      <alignment vertical="center"/>
    </xf>
    <xf numFmtId="0" fontId="10"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5" xfId="0" applyFont="1" applyBorder="1" applyAlignment="1">
      <alignment vertical="center"/>
    </xf>
    <xf numFmtId="165" fontId="19" fillId="0" borderId="5" xfId="1" applyNumberFormat="1" applyFont="1" applyBorder="1" applyAlignment="1">
      <alignment horizontal="left" vertical="center"/>
    </xf>
    <xf numFmtId="0" fontId="13" fillId="0" borderId="6" xfId="0" applyFont="1" applyBorder="1" applyAlignment="1">
      <alignment horizontal="center" vertical="center"/>
    </xf>
    <xf numFmtId="0" fontId="19" fillId="0" borderId="6" xfId="0" applyFont="1" applyBorder="1" applyAlignment="1">
      <alignment horizontal="left" vertical="center"/>
    </xf>
    <xf numFmtId="0" fontId="13" fillId="0" borderId="5" xfId="0" applyFont="1" applyBorder="1" applyAlignment="1">
      <alignment horizontal="center" vertical="center"/>
    </xf>
    <xf numFmtId="0" fontId="19" fillId="0" borderId="5" xfId="0" applyFont="1" applyBorder="1" applyAlignment="1">
      <alignment horizontal="left" vertical="center" wrapText="1"/>
    </xf>
    <xf numFmtId="0" fontId="19" fillId="0" borderId="5" xfId="0" applyFont="1" applyBorder="1" applyAlignment="1">
      <alignment horizontal="left" vertical="center"/>
    </xf>
    <xf numFmtId="164" fontId="19" fillId="3" borderId="5" xfId="1" applyFont="1" applyFill="1" applyBorder="1" applyAlignment="1">
      <alignment vertical="center"/>
    </xf>
    <xf numFmtId="10" fontId="19" fillId="3" borderId="6" xfId="2" applyNumberFormat="1" applyFont="1" applyFill="1" applyBorder="1" applyAlignment="1">
      <alignment vertical="center"/>
    </xf>
    <xf numFmtId="167" fontId="19" fillId="3" borderId="3" xfId="5" applyNumberFormat="1" applyFont="1" applyFill="1" applyBorder="1" applyAlignment="1">
      <alignment vertical="center"/>
    </xf>
    <xf numFmtId="0" fontId="22" fillId="0" borderId="1" xfId="0" applyFont="1" applyFill="1" applyBorder="1" applyAlignment="1" applyProtection="1">
      <alignment horizontal="left" vertical="center"/>
      <protection hidden="1"/>
    </xf>
    <xf numFmtId="0" fontId="16" fillId="0" borderId="0" xfId="0" applyFont="1" applyFill="1" applyAlignment="1"/>
    <xf numFmtId="0" fontId="15" fillId="0" borderId="0" xfId="0" applyFont="1" applyFill="1" applyAlignment="1">
      <alignment vertical="center"/>
    </xf>
    <xf numFmtId="0" fontId="18" fillId="0" borderId="2" xfId="0" applyFont="1" applyFill="1" applyBorder="1" applyAlignment="1">
      <alignment vertical="center"/>
    </xf>
    <xf numFmtId="0" fontId="15" fillId="0" borderId="0" xfId="0" applyFont="1" applyFill="1" applyAlignment="1">
      <alignment horizontal="left" vertical="center"/>
    </xf>
    <xf numFmtId="43" fontId="16" fillId="0" borderId="0" xfId="0" applyNumberFormat="1" applyFont="1" applyFill="1" applyAlignment="1">
      <alignment horizontal="left" vertical="center"/>
    </xf>
    <xf numFmtId="0" fontId="16" fillId="0" borderId="0" xfId="0" applyFont="1" applyFill="1" applyAlignment="1">
      <alignment horizontal="left" vertical="center"/>
    </xf>
    <xf numFmtId="164" fontId="15" fillId="0" borderId="0" xfId="0" applyNumberFormat="1" applyFont="1" applyFill="1" applyAlignment="1">
      <alignment vertical="center"/>
    </xf>
    <xf numFmtId="0" fontId="25" fillId="0" borderId="0" xfId="0" applyFont="1"/>
    <xf numFmtId="0" fontId="26" fillId="0" borderId="0" xfId="0" applyFont="1"/>
    <xf numFmtId="168" fontId="25" fillId="0" borderId="0" xfId="3" applyNumberFormat="1" applyFont="1" applyBorder="1"/>
    <xf numFmtId="0" fontId="25" fillId="0" borderId="0" xfId="0" applyFont="1" applyAlignment="1">
      <alignment horizontal="left" indent="1"/>
    </xf>
    <xf numFmtId="0" fontId="25" fillId="0" borderId="0" xfId="0" applyFont="1" applyAlignment="1">
      <alignment horizontal="center"/>
    </xf>
    <xf numFmtId="0" fontId="27" fillId="0" borderId="0" xfId="0" applyFont="1"/>
    <xf numFmtId="0" fontId="25" fillId="0" borderId="0" xfId="0" applyFont="1" applyAlignment="1">
      <alignment horizontal="left"/>
    </xf>
    <xf numFmtId="0" fontId="25" fillId="0" borderId="0" xfId="0" applyFont="1" applyAlignment="1">
      <alignment horizontal="center" vertical="center"/>
    </xf>
    <xf numFmtId="0" fontId="30" fillId="0" borderId="0" xfId="0" applyFont="1"/>
    <xf numFmtId="0" fontId="31" fillId="0" borderId="22" xfId="0" applyFont="1" applyBorder="1" applyAlignment="1">
      <alignment horizontal="center" vertical="top" wrapText="1"/>
    </xf>
    <xf numFmtId="0" fontId="32" fillId="0" borderId="22" xfId="0" applyFont="1" applyBorder="1" applyAlignment="1">
      <alignment horizontal="center"/>
    </xf>
    <xf numFmtId="0" fontId="34" fillId="6" borderId="12" xfId="0" applyFont="1" applyFill="1" applyBorder="1" applyAlignment="1">
      <alignment horizontal="center"/>
    </xf>
    <xf numFmtId="0" fontId="25" fillId="0" borderId="17" xfId="0" applyFont="1" applyBorder="1" applyAlignment="1">
      <alignment horizontal="left" vertical="top" indent="3"/>
    </xf>
    <xf numFmtId="0" fontId="33" fillId="0" borderId="24" xfId="0" applyFont="1" applyBorder="1" applyAlignment="1">
      <alignment horizontal="right" indent="1"/>
    </xf>
    <xf numFmtId="0" fontId="25" fillId="0" borderId="25" xfId="0" applyFont="1" applyBorder="1" applyAlignment="1">
      <alignment horizontal="left" indent="1"/>
    </xf>
    <xf numFmtId="170" fontId="35" fillId="0" borderId="24" xfId="3" applyNumberFormat="1" applyFont="1" applyFill="1" applyBorder="1" applyAlignment="1">
      <alignment horizontal="center"/>
    </xf>
    <xf numFmtId="170" fontId="35" fillId="0" borderId="18" xfId="3" applyNumberFormat="1" applyFont="1" applyFill="1" applyBorder="1" applyAlignment="1">
      <alignment horizontal="center"/>
    </xf>
    <xf numFmtId="0" fontId="25" fillId="0" borderId="13" xfId="0" applyFont="1" applyBorder="1" applyAlignment="1">
      <alignment horizontal="left" vertical="top" indent="3"/>
    </xf>
    <xf numFmtId="0" fontId="25" fillId="0" borderId="26" xfId="0" applyFont="1" applyBorder="1" applyAlignment="1">
      <alignment horizontal="left" indent="1"/>
    </xf>
    <xf numFmtId="0" fontId="25" fillId="0" borderId="9" xfId="0" applyFont="1" applyBorder="1"/>
    <xf numFmtId="0" fontId="33" fillId="0" borderId="12" xfId="0" applyFont="1" applyBorder="1" applyAlignment="1">
      <alignment horizontal="right" indent="1"/>
    </xf>
    <xf numFmtId="0" fontId="25" fillId="0" borderId="13" xfId="0" applyFont="1" applyBorder="1" applyAlignment="1">
      <alignment vertical="top"/>
    </xf>
    <xf numFmtId="170" fontId="35" fillId="0" borderId="14" xfId="3" applyNumberFormat="1" applyFont="1" applyFill="1" applyBorder="1" applyAlignment="1">
      <alignment horizontal="center"/>
    </xf>
    <xf numFmtId="0" fontId="25" fillId="0" borderId="11" xfId="0" applyFont="1" applyBorder="1" applyAlignment="1">
      <alignment horizontal="left" indent="1"/>
    </xf>
    <xf numFmtId="0" fontId="25" fillId="0" borderId="11" xfId="0" applyFont="1" applyBorder="1"/>
    <xf numFmtId="0" fontId="27" fillId="0" borderId="9" xfId="0" applyFont="1" applyBorder="1" applyAlignment="1">
      <alignment horizontal="center"/>
    </xf>
    <xf numFmtId="170" fontId="25" fillId="0" borderId="12" xfId="0" applyNumberFormat="1" applyFont="1" applyBorder="1" applyAlignment="1">
      <alignment horizontal="center"/>
    </xf>
    <xf numFmtId="168" fontId="25" fillId="0" borderId="12" xfId="0" applyNumberFormat="1" applyFont="1" applyBorder="1"/>
    <xf numFmtId="0" fontId="27" fillId="0" borderId="17" xfId="0" applyFont="1" applyBorder="1" applyAlignment="1">
      <alignment horizontal="center"/>
    </xf>
    <xf numFmtId="0" fontId="25" fillId="0" borderId="24" xfId="0" applyFont="1" applyBorder="1"/>
    <xf numFmtId="170" fontId="25" fillId="0" borderId="24" xfId="0" applyNumberFormat="1" applyFont="1" applyBorder="1" applyAlignment="1">
      <alignment horizontal="center"/>
    </xf>
    <xf numFmtId="0" fontId="35" fillId="0" borderId="0" xfId="0" applyFont="1" applyAlignment="1">
      <alignment horizontal="center"/>
    </xf>
    <xf numFmtId="0" fontId="25" fillId="0" borderId="15" xfId="0" applyFont="1" applyBorder="1" applyAlignment="1">
      <alignment horizontal="left" indent="1"/>
    </xf>
    <xf numFmtId="0" fontId="27" fillId="0" borderId="13" xfId="0" applyFont="1" applyBorder="1" applyAlignment="1">
      <alignment horizontal="center"/>
    </xf>
    <xf numFmtId="171" fontId="38" fillId="0" borderId="0" xfId="0" applyNumberFormat="1" applyFont="1" applyAlignment="1">
      <alignment horizontal="center"/>
    </xf>
    <xf numFmtId="172" fontId="25" fillId="0" borderId="0" xfId="0" applyNumberFormat="1" applyFont="1" applyAlignment="1">
      <alignment horizontal="left" indent="1"/>
    </xf>
    <xf numFmtId="0" fontId="27" fillId="0" borderId="0" xfId="0" applyFont="1" applyAlignment="1">
      <alignment horizontal="center"/>
    </xf>
    <xf numFmtId="0" fontId="30" fillId="0" borderId="0" xfId="0" applyFont="1" applyAlignment="1">
      <alignment horizontal="left" indent="1"/>
    </xf>
    <xf numFmtId="0" fontId="0" fillId="0" borderId="0" xfId="0" applyAlignment="1">
      <alignment horizontal="left"/>
    </xf>
    <xf numFmtId="0" fontId="0" fillId="0" borderId="0" xfId="0" applyAlignment="1">
      <alignment horizontal="center"/>
    </xf>
    <xf numFmtId="168" fontId="25" fillId="0" borderId="0" xfId="3" applyNumberFormat="1" applyFont="1" applyBorder="1" applyAlignment="1">
      <alignment horizontal="center" vertical="center"/>
    </xf>
    <xf numFmtId="0" fontId="31" fillId="0" borderId="27" xfId="0" applyFont="1" applyBorder="1" applyAlignment="1">
      <alignment horizontal="center" vertical="top" wrapText="1"/>
    </xf>
    <xf numFmtId="0" fontId="31" fillId="0" borderId="29" xfId="0" applyFont="1" applyBorder="1" applyAlignment="1">
      <alignment horizontal="center" vertical="top" wrapText="1"/>
    </xf>
    <xf numFmtId="0" fontId="25" fillId="0" borderId="32" xfId="0" applyFont="1" applyBorder="1" applyAlignment="1">
      <alignment horizontal="left" indent="1"/>
    </xf>
    <xf numFmtId="0" fontId="25" fillId="0" borderId="33" xfId="0" applyFont="1" applyBorder="1" applyAlignment="1">
      <alignment horizontal="left" indent="1"/>
    </xf>
    <xf numFmtId="0" fontId="25" fillId="0" borderId="34" xfId="0" applyFont="1" applyBorder="1" applyAlignment="1">
      <alignment horizontal="left" indent="1"/>
    </xf>
    <xf numFmtId="43" fontId="25" fillId="0" borderId="0" xfId="3" applyFont="1" applyFill="1" applyBorder="1" applyAlignment="1">
      <alignment horizontal="center"/>
    </xf>
    <xf numFmtId="0" fontId="25" fillId="0" borderId="9" xfId="0" applyFont="1" applyBorder="1" applyAlignment="1">
      <alignment horizontal="center" vertical="top"/>
    </xf>
    <xf numFmtId="0" fontId="25" fillId="0" borderId="11" xfId="0" applyFont="1" applyBorder="1" applyAlignment="1">
      <alignment horizontal="right" indent="1"/>
    </xf>
    <xf numFmtId="0" fontId="25" fillId="0" borderId="0" xfId="0" applyFont="1" applyAlignment="1">
      <alignment horizontal="right" indent="1"/>
    </xf>
    <xf numFmtId="0" fontId="25" fillId="0" borderId="15" xfId="0" applyFont="1" applyBorder="1"/>
    <xf numFmtId="0" fontId="25" fillId="0" borderId="15" xfId="0" applyFont="1" applyBorder="1" applyAlignment="1">
      <alignment horizontal="right" indent="1"/>
    </xf>
    <xf numFmtId="9" fontId="36" fillId="0" borderId="0" xfId="10" applyNumberFormat="1" applyFont="1" applyFill="1" applyAlignment="1">
      <alignment horizontal="center"/>
    </xf>
    <xf numFmtId="168" fontId="36" fillId="0" borderId="0" xfId="3" applyNumberFormat="1" applyFont="1" applyAlignment="1">
      <alignment horizontal="right" indent="1"/>
    </xf>
    <xf numFmtId="173" fontId="25" fillId="0" borderId="24" xfId="2" applyNumberFormat="1" applyFont="1" applyBorder="1"/>
    <xf numFmtId="0" fontId="40" fillId="0" borderId="0" xfId="0" applyFont="1"/>
    <xf numFmtId="0" fontId="41" fillId="0" borderId="0" xfId="9" applyFont="1"/>
    <xf numFmtId="0" fontId="42" fillId="0" borderId="0" xfId="0" applyFont="1"/>
    <xf numFmtId="0" fontId="33" fillId="0" borderId="22" xfId="0" applyFont="1" applyBorder="1" applyAlignment="1">
      <alignment horizontal="right" indent="1"/>
    </xf>
    <xf numFmtId="0" fontId="25" fillId="0" borderId="10" xfId="0" applyFont="1" applyBorder="1" applyAlignment="1">
      <alignment horizontal="left" indent="1"/>
    </xf>
    <xf numFmtId="0" fontId="25" fillId="0" borderId="30" xfId="0" applyFont="1" applyBorder="1" applyAlignment="1">
      <alignment horizontal="left" indent="1"/>
    </xf>
    <xf numFmtId="0" fontId="25" fillId="0" borderId="21" xfId="0" applyFont="1" applyBorder="1"/>
    <xf numFmtId="169" fontId="25" fillId="0" borderId="21" xfId="0" applyNumberFormat="1" applyFont="1" applyBorder="1"/>
    <xf numFmtId="174" fontId="25" fillId="0" borderId="24" xfId="0" applyNumberFormat="1" applyFont="1" applyBorder="1"/>
    <xf numFmtId="0" fontId="25" fillId="7" borderId="0" xfId="0" applyFont="1" applyFill="1"/>
    <xf numFmtId="0" fontId="32" fillId="7" borderId="0" xfId="0" applyFont="1" applyFill="1" applyAlignment="1">
      <alignment horizontal="left" indent="1"/>
    </xf>
    <xf numFmtId="0" fontId="32" fillId="0" borderId="0" xfId="0" applyFont="1"/>
    <xf numFmtId="0" fontId="25" fillId="7" borderId="0" xfId="0" applyFont="1" applyFill="1" applyAlignment="1">
      <alignment horizontal="left" indent="1"/>
    </xf>
    <xf numFmtId="0" fontId="25" fillId="0" borderId="0" xfId="0" applyFont="1" applyAlignment="1">
      <alignment horizontal="left" indent="2"/>
    </xf>
    <xf numFmtId="168" fontId="25" fillId="0" borderId="0" xfId="3" applyNumberFormat="1" applyFont="1"/>
    <xf numFmtId="0" fontId="43" fillId="7" borderId="0" xfId="0" quotePrefix="1" applyFont="1" applyFill="1" applyAlignment="1">
      <alignment horizontal="left" wrapText="1" indent="1"/>
    </xf>
    <xf numFmtId="0" fontId="43" fillId="0" borderId="0" xfId="0" quotePrefix="1" applyFont="1" applyAlignment="1">
      <alignment horizontal="left" wrapText="1" indent="1"/>
    </xf>
    <xf numFmtId="0" fontId="25" fillId="7" borderId="0" xfId="0" applyFont="1" applyFill="1" applyAlignment="1">
      <alignment horizontal="left" wrapText="1" indent="1"/>
    </xf>
    <xf numFmtId="0" fontId="25" fillId="0" borderId="0" xfId="0" applyFont="1" applyAlignment="1">
      <alignment horizontal="left" wrapText="1" indent="2"/>
    </xf>
    <xf numFmtId="168" fontId="25" fillId="0" borderId="24" xfId="3" applyNumberFormat="1" applyFont="1" applyBorder="1"/>
    <xf numFmtId="0" fontId="39" fillId="0" borderId="0" xfId="0" applyFont="1"/>
    <xf numFmtId="0" fontId="44" fillId="7" borderId="0" xfId="0" applyFont="1" applyFill="1" applyAlignment="1">
      <alignment horizontal="left" vertical="top" indent="1"/>
    </xf>
    <xf numFmtId="10" fontId="25" fillId="0" borderId="24" xfId="2" applyNumberFormat="1" applyFont="1" applyFill="1" applyBorder="1" applyAlignment="1">
      <alignment horizontal="right"/>
    </xf>
    <xf numFmtId="10" fontId="25" fillId="0" borderId="0" xfId="2" applyNumberFormat="1" applyFont="1" applyFill="1" applyBorder="1" applyAlignment="1">
      <alignment horizontal="right"/>
    </xf>
    <xf numFmtId="175" fontId="25" fillId="0" borderId="0" xfId="3" applyNumberFormat="1" applyFont="1" applyBorder="1" applyAlignment="1">
      <alignment horizontal="right" vertical="center"/>
    </xf>
    <xf numFmtId="0" fontId="45" fillId="0" borderId="0" xfId="0" applyFont="1" applyAlignment="1">
      <alignment horizontal="center" vertical="center"/>
    </xf>
    <xf numFmtId="175" fontId="25" fillId="0" borderId="0" xfId="0" applyNumberFormat="1" applyFont="1" applyAlignment="1">
      <alignment horizontal="left" vertical="center"/>
    </xf>
    <xf numFmtId="175" fontId="43" fillId="0" borderId="0" xfId="0" applyNumberFormat="1" applyFont="1" applyAlignment="1">
      <alignment horizontal="left" vertical="center"/>
    </xf>
    <xf numFmtId="0" fontId="27" fillId="7" borderId="0" xfId="0" applyFont="1" applyFill="1" applyAlignment="1">
      <alignment horizontal="left" indent="1"/>
    </xf>
    <xf numFmtId="0" fontId="0" fillId="7" borderId="0" xfId="0" applyFill="1" applyAlignment="1">
      <alignment horizontal="left" indent="1"/>
    </xf>
    <xf numFmtId="168" fontId="46" fillId="0" borderId="0" xfId="0" applyNumberFormat="1" applyFont="1" applyAlignment="1">
      <alignment horizontal="left" vertical="center" wrapText="1"/>
    </xf>
    <xf numFmtId="0" fontId="48" fillId="0" borderId="0" xfId="0" applyFont="1" applyAlignment="1">
      <alignment horizontal="center" vertical="center" wrapText="1"/>
    </xf>
    <xf numFmtId="0" fontId="25" fillId="8" borderId="19" xfId="0" quotePrefix="1" applyFont="1" applyFill="1" applyBorder="1" applyAlignment="1">
      <alignment horizontal="center" vertical="center" wrapText="1"/>
    </xf>
    <xf numFmtId="0" fontId="25" fillId="8" borderId="24" xfId="0" applyFont="1" applyFill="1" applyBorder="1" applyAlignment="1">
      <alignment horizontal="center" vertical="center"/>
    </xf>
    <xf numFmtId="0" fontId="25" fillId="8" borderId="37" xfId="0" applyFont="1" applyFill="1" applyBorder="1" applyAlignment="1">
      <alignment horizontal="center" vertical="center"/>
    </xf>
    <xf numFmtId="0" fontId="25" fillId="0" borderId="0" xfId="0" applyFont="1" applyAlignment="1">
      <alignment wrapText="1"/>
    </xf>
    <xf numFmtId="0" fontId="49" fillId="8" borderId="38" xfId="0" applyFont="1" applyFill="1" applyBorder="1" applyAlignment="1">
      <alignment horizontal="center" vertical="center"/>
    </xf>
    <xf numFmtId="0" fontId="49" fillId="8" borderId="39" xfId="0" applyFont="1" applyFill="1" applyBorder="1" applyAlignment="1">
      <alignment horizontal="center" vertical="center"/>
    </xf>
    <xf numFmtId="0" fontId="49" fillId="8" borderId="40" xfId="0" applyFont="1" applyFill="1" applyBorder="1" applyAlignment="1">
      <alignment horizontal="center" vertical="center"/>
    </xf>
    <xf numFmtId="0" fontId="25" fillId="7" borderId="0" xfId="0" quotePrefix="1" applyFont="1" applyFill="1" applyAlignment="1">
      <alignment horizontal="left" wrapText="1" indent="2"/>
    </xf>
    <xf numFmtId="0" fontId="25" fillId="0" borderId="0" xfId="0" quotePrefix="1" applyFont="1" applyAlignment="1">
      <alignment horizontal="left" wrapText="1" indent="3"/>
    </xf>
    <xf numFmtId="168" fontId="25" fillId="0" borderId="18" xfId="3" applyNumberFormat="1" applyFont="1" applyFill="1" applyBorder="1" applyAlignment="1">
      <alignment horizontal="right"/>
    </xf>
    <xf numFmtId="168" fontId="25" fillId="0" borderId="18" xfId="3" applyNumberFormat="1" applyFont="1" applyBorder="1" applyAlignment="1">
      <alignment horizontal="right"/>
    </xf>
    <xf numFmtId="168" fontId="25" fillId="0" borderId="19" xfId="3" applyNumberFormat="1" applyFont="1" applyFill="1" applyBorder="1" applyAlignment="1">
      <alignment horizontal="right"/>
    </xf>
    <xf numFmtId="176" fontId="25" fillId="0" borderId="23" xfId="3" applyNumberFormat="1" applyFont="1" applyFill="1" applyBorder="1" applyAlignment="1">
      <alignment horizontal="right"/>
    </xf>
    <xf numFmtId="176" fontId="25" fillId="0" borderId="0" xfId="3" applyNumberFormat="1" applyFont="1" applyFill="1" applyBorder="1" applyAlignment="1">
      <alignment horizontal="right"/>
    </xf>
    <xf numFmtId="172" fontId="25" fillId="0" borderId="0" xfId="0" applyNumberFormat="1" applyFont="1" applyAlignment="1">
      <alignment horizontal="center" vertical="center"/>
    </xf>
    <xf numFmtId="43" fontId="27" fillId="0" borderId="0" xfId="0" applyNumberFormat="1" applyFont="1"/>
    <xf numFmtId="168" fontId="25" fillId="0" borderId="24" xfId="3" applyNumberFormat="1" applyFont="1" applyBorder="1" applyAlignment="1">
      <alignment horizontal="right"/>
    </xf>
    <xf numFmtId="176" fontId="25" fillId="0" borderId="25" xfId="3" applyNumberFormat="1" applyFont="1" applyBorder="1" applyAlignment="1">
      <alignment horizontal="right"/>
    </xf>
    <xf numFmtId="0" fontId="25" fillId="7" borderId="0" xfId="0" quotePrefix="1" applyFont="1" applyFill="1" applyAlignment="1">
      <alignment horizontal="left" wrapText="1" indent="1"/>
    </xf>
    <xf numFmtId="168" fontId="25" fillId="0" borderId="0" xfId="3" applyNumberFormat="1" applyFont="1" applyBorder="1" applyAlignment="1">
      <alignment horizontal="right"/>
    </xf>
    <xf numFmtId="176" fontId="25" fillId="0" borderId="0" xfId="3" applyNumberFormat="1" applyFont="1" applyBorder="1" applyAlignment="1">
      <alignment horizontal="right"/>
    </xf>
    <xf numFmtId="168" fontId="25" fillId="0" borderId="0" xfId="0" applyNumberFormat="1" applyFont="1"/>
    <xf numFmtId="0" fontId="25" fillId="0" borderId="0" xfId="0" quotePrefix="1" applyFont="1" applyAlignment="1">
      <alignment horizontal="left" wrapText="1" indent="2"/>
    </xf>
    <xf numFmtId="168" fontId="25" fillId="0" borderId="0" xfId="0" quotePrefix="1" applyNumberFormat="1" applyFont="1" applyAlignment="1">
      <alignment horizontal="left" wrapText="1" indent="2"/>
    </xf>
    <xf numFmtId="168" fontId="25" fillId="0" borderId="13" xfId="3" applyNumberFormat="1" applyFont="1" applyBorder="1" applyAlignment="1">
      <alignment horizontal="right"/>
    </xf>
    <xf numFmtId="176" fontId="25" fillId="0" borderId="16" xfId="3" applyNumberFormat="1" applyFont="1" applyBorder="1" applyAlignment="1">
      <alignment horizontal="right"/>
    </xf>
    <xf numFmtId="0" fontId="25" fillId="0" borderId="0" xfId="0" quotePrefix="1" applyFont="1" applyAlignment="1">
      <alignment horizontal="center" vertical="center" wrapText="1"/>
    </xf>
    <xf numFmtId="168" fontId="25" fillId="0" borderId="36" xfId="3" applyNumberFormat="1" applyFont="1" applyBorder="1" applyAlignment="1">
      <alignment horizontal="right"/>
    </xf>
    <xf numFmtId="0" fontId="0" fillId="7" borderId="0" xfId="0" applyFill="1" applyAlignment="1">
      <alignment horizontal="left" indent="2"/>
    </xf>
    <xf numFmtId="0" fontId="35" fillId="0" borderId="0" xfId="0" applyFont="1" applyAlignment="1">
      <alignment horizontal="center" vertical="center" wrapText="1"/>
    </xf>
    <xf numFmtId="0" fontId="35" fillId="7" borderId="0" xfId="0" applyFont="1" applyFill="1" applyAlignment="1">
      <alignment horizontal="left" vertical="center" wrapText="1" indent="2"/>
    </xf>
    <xf numFmtId="0" fontId="35" fillId="0" borderId="0" xfId="0" applyFont="1" applyAlignment="1">
      <alignment vertical="center" wrapText="1"/>
    </xf>
    <xf numFmtId="4" fontId="0" fillId="0" borderId="0" xfId="0" applyNumberFormat="1"/>
    <xf numFmtId="10" fontId="0" fillId="0" borderId="0" xfId="2" applyNumberFormat="1" applyFont="1"/>
    <xf numFmtId="10" fontId="50" fillId="0" borderId="42" xfId="2" applyNumberFormat="1" applyFont="1" applyBorder="1"/>
    <xf numFmtId="0" fontId="24" fillId="0" borderId="28" xfId="0" applyFont="1" applyBorder="1" applyAlignment="1">
      <alignment horizontal="center"/>
    </xf>
    <xf numFmtId="10" fontId="50" fillId="0" borderId="28" xfId="0" applyNumberFormat="1" applyFont="1" applyBorder="1"/>
    <xf numFmtId="0" fontId="0" fillId="0" borderId="43" xfId="0" applyBorder="1"/>
    <xf numFmtId="0" fontId="51" fillId="0" borderId="0" xfId="8" applyFont="1" applyFill="1"/>
    <xf numFmtId="0" fontId="52" fillId="0" borderId="0" xfId="0" applyFont="1"/>
    <xf numFmtId="0" fontId="24" fillId="0" borderId="0" xfId="0" applyFont="1" applyFill="1" applyBorder="1"/>
    <xf numFmtId="0" fontId="0" fillId="0" borderId="0" xfId="0" applyFill="1" applyBorder="1"/>
    <xf numFmtId="0" fontId="24" fillId="3" borderId="44" xfId="0" applyFont="1" applyFill="1" applyBorder="1"/>
    <xf numFmtId="0" fontId="24" fillId="3" borderId="45" xfId="0" applyFont="1" applyFill="1" applyBorder="1"/>
    <xf numFmtId="0" fontId="0" fillId="0" borderId="46" xfId="0" applyBorder="1"/>
    <xf numFmtId="0" fontId="0" fillId="0" borderId="0" xfId="0" applyBorder="1"/>
    <xf numFmtId="0" fontId="0" fillId="0" borderId="47" xfId="0" applyBorder="1"/>
    <xf numFmtId="0" fontId="0" fillId="0" borderId="15" xfId="0" applyBorder="1"/>
    <xf numFmtId="0" fontId="53" fillId="0" borderId="0" xfId="0" applyFont="1"/>
    <xf numFmtId="177" fontId="0" fillId="0" borderId="0" xfId="0" applyNumberFormat="1" applyAlignment="1">
      <alignment horizontal="left" indent="3"/>
    </xf>
    <xf numFmtId="10" fontId="25" fillId="0" borderId="0" xfId="0" applyNumberFormat="1" applyFont="1"/>
    <xf numFmtId="0" fontId="54" fillId="0" borderId="0" xfId="0" applyFont="1" applyAlignment="1">
      <alignment horizontal="left"/>
    </xf>
    <xf numFmtId="168" fontId="25" fillId="0" borderId="35" xfId="3" applyNumberFormat="1" applyFont="1" applyFill="1" applyBorder="1" applyAlignment="1">
      <alignment horizontal="right"/>
    </xf>
    <xf numFmtId="0" fontId="25" fillId="9" borderId="31" xfId="0" applyFont="1" applyFill="1" applyBorder="1" applyAlignment="1">
      <alignment horizontal="left" indent="1"/>
    </xf>
    <xf numFmtId="0" fontId="25" fillId="9" borderId="25" xfId="0" applyFont="1" applyFill="1" applyBorder="1" applyAlignment="1">
      <alignment horizontal="left" indent="1"/>
    </xf>
    <xf numFmtId="0" fontId="25" fillId="9" borderId="24" xfId="0" applyFont="1" applyFill="1" applyBorder="1" applyAlignment="1">
      <alignment horizontal="left" indent="1"/>
    </xf>
    <xf numFmtId="0" fontId="25" fillId="9" borderId="21" xfId="0" applyFont="1" applyFill="1" applyBorder="1" applyAlignment="1">
      <alignment horizontal="left" indent="1"/>
    </xf>
    <xf numFmtId="0" fontId="25" fillId="9" borderId="14" xfId="0" applyFont="1" applyFill="1" applyBorder="1" applyAlignment="1">
      <alignment horizontal="left" indent="1"/>
    </xf>
    <xf numFmtId="0" fontId="2" fillId="11" borderId="0" xfId="0" applyFont="1" applyFill="1" applyAlignment="1">
      <alignment vertical="center"/>
    </xf>
    <xf numFmtId="169" fontId="25" fillId="0" borderId="21" xfId="0" applyNumberFormat="1" applyFont="1" applyBorder="1" applyAlignment="1">
      <alignment horizontal="center"/>
    </xf>
    <xf numFmtId="0" fontId="19" fillId="3" borderId="3" xfId="1" applyNumberFormat="1" applyFont="1" applyFill="1" applyBorder="1" applyAlignment="1">
      <alignment vertical="center"/>
    </xf>
    <xf numFmtId="0" fontId="34" fillId="6" borderId="22" xfId="0" applyFont="1" applyFill="1" applyBorder="1" applyAlignment="1">
      <alignment horizontal="center"/>
    </xf>
    <xf numFmtId="170" fontId="35" fillId="9" borderId="18" xfId="3" applyNumberFormat="1" applyFont="1" applyFill="1" applyBorder="1" applyAlignment="1">
      <alignment horizontal="center"/>
    </xf>
    <xf numFmtId="164" fontId="19" fillId="3" borderId="3" xfId="1" applyNumberFormat="1" applyFont="1" applyFill="1" applyBorder="1" applyAlignment="1">
      <alignment vertical="center"/>
    </xf>
    <xf numFmtId="0" fontId="25" fillId="0" borderId="24" xfId="2" applyNumberFormat="1" applyFont="1" applyBorder="1"/>
    <xf numFmtId="0" fontId="25" fillId="10" borderId="0" xfId="0" applyFont="1" applyFill="1"/>
    <xf numFmtId="0" fontId="25" fillId="10" borderId="0" xfId="0" applyFont="1" applyFill="1" applyAlignment="1">
      <alignment horizontal="center" vertical="center"/>
    </xf>
    <xf numFmtId="0" fontId="15" fillId="12" borderId="0" xfId="0" applyFont="1" applyFill="1" applyAlignment="1">
      <alignment horizontal="left" vertical="center"/>
    </xf>
    <xf numFmtId="0" fontId="2" fillId="2" borderId="0" xfId="0" applyFont="1" applyFill="1" applyAlignment="1">
      <alignment vertical="center"/>
    </xf>
    <xf numFmtId="0" fontId="25" fillId="0" borderId="0" xfId="0" applyFont="1" applyFill="1"/>
    <xf numFmtId="0" fontId="0" fillId="13" borderId="0" xfId="0" applyFill="1"/>
    <xf numFmtId="168" fontId="25" fillId="13" borderId="24" xfId="3" applyNumberFormat="1" applyFont="1" applyFill="1" applyBorder="1" applyAlignment="1">
      <alignment horizontal="right"/>
    </xf>
    <xf numFmtId="0" fontId="0" fillId="10" borderId="0" xfId="0" applyFill="1" applyAlignment="1">
      <alignment wrapText="1"/>
    </xf>
    <xf numFmtId="9" fontId="0" fillId="10" borderId="0" xfId="2" applyFont="1" applyFill="1" applyAlignment="1">
      <alignment wrapText="1"/>
    </xf>
    <xf numFmtId="10" fontId="25" fillId="0" borderId="0" xfId="0" applyNumberFormat="1" applyFont="1" applyFill="1"/>
    <xf numFmtId="2" fontId="25" fillId="9" borderId="0" xfId="0" applyNumberFormat="1" applyFont="1" applyFill="1"/>
    <xf numFmtId="0" fontId="25" fillId="0" borderId="0" xfId="0" applyFont="1" applyFill="1" applyAlignment="1">
      <alignment horizontal="center" vertical="center"/>
    </xf>
    <xf numFmtId="164" fontId="19" fillId="0" borderId="5" xfId="1" applyFont="1" applyFill="1" applyBorder="1" applyAlignment="1">
      <alignment vertical="center"/>
    </xf>
    <xf numFmtId="164" fontId="19" fillId="0" borderId="6" xfId="1" applyFont="1" applyFill="1" applyBorder="1" applyAlignment="1">
      <alignment vertical="center"/>
    </xf>
    <xf numFmtId="168" fontId="25" fillId="0" borderId="0" xfId="3" applyNumberFormat="1" applyFont="1" applyFill="1"/>
    <xf numFmtId="0" fontId="25" fillId="0" borderId="24" xfId="3" applyNumberFormat="1" applyFont="1" applyBorder="1"/>
    <xf numFmtId="164" fontId="19" fillId="0" borderId="6" xfId="1" applyFont="1" applyBorder="1" applyAlignment="1">
      <alignment vertical="center"/>
    </xf>
    <xf numFmtId="0" fontId="24" fillId="3" borderId="61" xfId="0" applyFont="1" applyFill="1" applyBorder="1"/>
    <xf numFmtId="0" fontId="0" fillId="0" borderId="62" xfId="0" applyBorder="1"/>
    <xf numFmtId="0" fontId="0" fillId="0" borderId="63" xfId="0" applyBorder="1"/>
    <xf numFmtId="0" fontId="0" fillId="0" borderId="43" xfId="0" applyFill="1" applyBorder="1"/>
    <xf numFmtId="0" fontId="24" fillId="0" borderId="61" xfId="0" applyFont="1" applyBorder="1"/>
    <xf numFmtId="0" fontId="0" fillId="0" borderId="61" xfId="0" applyBorder="1"/>
    <xf numFmtId="0" fontId="24" fillId="0" borderId="62" xfId="0" applyFont="1" applyBorder="1"/>
    <xf numFmtId="0" fontId="24" fillId="0" borderId="63" xfId="0" applyFont="1" applyBorder="1"/>
    <xf numFmtId="0" fontId="31" fillId="0" borderId="55" xfId="0" applyFont="1" applyBorder="1" applyAlignment="1">
      <alignment horizontal="justify" vertical="top" wrapText="1"/>
    </xf>
    <xf numFmtId="0" fontId="31" fillId="0" borderId="36" xfId="0" applyFont="1" applyBorder="1" applyAlignment="1">
      <alignment horizontal="justify" vertical="top" wrapText="1"/>
    </xf>
    <xf numFmtId="0" fontId="31" fillId="0" borderId="26" xfId="0" applyFont="1" applyBorder="1" applyAlignment="1">
      <alignment horizontal="justify" vertical="top" wrapText="1"/>
    </xf>
    <xf numFmtId="0" fontId="31" fillId="0" borderId="19" xfId="0" applyFont="1" applyBorder="1" applyAlignment="1">
      <alignment horizontal="justify" vertical="top" wrapText="1"/>
    </xf>
    <xf numFmtId="0" fontId="31" fillId="0" borderId="37" xfId="0" applyFont="1" applyBorder="1" applyAlignment="1">
      <alignment horizontal="justify" vertical="top" wrapText="1"/>
    </xf>
    <xf numFmtId="0" fontId="31" fillId="0" borderId="23" xfId="0" applyFont="1" applyBorder="1" applyAlignment="1">
      <alignment horizontal="justify" vertical="top" wrapText="1"/>
    </xf>
    <xf numFmtId="0" fontId="32" fillId="7" borderId="0" xfId="0" applyFont="1" applyFill="1" applyAlignment="1">
      <alignment horizontal="left" wrapText="1" indent="1"/>
    </xf>
    <xf numFmtId="0" fontId="25" fillId="0" borderId="0" xfId="0" applyFont="1" applyAlignment="1">
      <alignment horizontal="center" vertical="center" wrapText="1"/>
    </xf>
    <xf numFmtId="0" fontId="25" fillId="8" borderId="24" xfId="0" applyFont="1" applyFill="1" applyBorder="1" applyAlignment="1">
      <alignment horizontal="center" vertical="center"/>
    </xf>
    <xf numFmtId="0" fontId="25" fillId="8" borderId="21" xfId="0" applyFont="1" applyFill="1" applyBorder="1" applyAlignment="1">
      <alignment horizontal="center" vertical="center"/>
    </xf>
    <xf numFmtId="0" fontId="25" fillId="8" borderId="35" xfId="0" applyFont="1" applyFill="1" applyBorder="1" applyAlignment="1">
      <alignment horizontal="center" vertical="center"/>
    </xf>
    <xf numFmtId="0" fontId="47" fillId="8" borderId="26" xfId="0" applyFont="1" applyFill="1" applyBorder="1" applyAlignment="1">
      <alignment horizontal="center" vertical="center" wrapText="1"/>
    </xf>
    <xf numFmtId="0" fontId="47" fillId="8" borderId="20" xfId="0" applyFont="1" applyFill="1" applyBorder="1" applyAlignment="1">
      <alignment horizontal="center" vertical="center" wrapText="1"/>
    </xf>
    <xf numFmtId="0" fontId="47" fillId="8" borderId="41" xfId="0" applyFont="1" applyFill="1" applyBorder="1" applyAlignment="1">
      <alignment horizontal="center" vertical="center" wrapText="1"/>
    </xf>
    <xf numFmtId="0" fontId="47" fillId="8" borderId="21"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47" fillId="8" borderId="39" xfId="0" applyFont="1" applyFill="1" applyBorder="1" applyAlignment="1">
      <alignment horizontal="center" vertical="center" wrapText="1"/>
    </xf>
    <xf numFmtId="168" fontId="25" fillId="0" borderId="56" xfId="3" applyNumberFormat="1" applyFont="1" applyFill="1" applyBorder="1" applyAlignment="1">
      <alignment horizontal="center"/>
    </xf>
    <xf numFmtId="168" fontId="25" fillId="0" borderId="57" xfId="3" applyNumberFormat="1" applyFont="1" applyFill="1" applyBorder="1" applyAlignment="1">
      <alignment horizontal="center"/>
    </xf>
    <xf numFmtId="168" fontId="25" fillId="0" borderId="58" xfId="3" applyNumberFormat="1" applyFont="1" applyFill="1" applyBorder="1" applyAlignment="1">
      <alignment horizontal="center"/>
    </xf>
    <xf numFmtId="168" fontId="25" fillId="0" borderId="35" xfId="3" applyNumberFormat="1" applyFont="1" applyBorder="1" applyAlignment="1">
      <alignment horizontal="center"/>
    </xf>
    <xf numFmtId="168" fontId="25" fillId="0" borderId="1" xfId="3" applyNumberFormat="1" applyFont="1" applyBorder="1" applyAlignment="1">
      <alignment horizontal="center"/>
    </xf>
    <xf numFmtId="168" fontId="25" fillId="0" borderId="25" xfId="3" applyNumberFormat="1" applyFont="1" applyBorder="1" applyAlignment="1">
      <alignment horizontal="center"/>
    </xf>
    <xf numFmtId="0" fontId="25" fillId="8" borderId="55"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26" xfId="0" applyFont="1" applyFill="1" applyBorder="1" applyAlignment="1">
      <alignment horizontal="center" vertical="center"/>
    </xf>
    <xf numFmtId="0" fontId="25" fillId="8" borderId="30" xfId="0" applyFont="1" applyFill="1" applyBorder="1" applyAlignment="1">
      <alignment horizontal="center" vertical="center"/>
    </xf>
    <xf numFmtId="0" fontId="25" fillId="8" borderId="0" xfId="0" applyFont="1" applyFill="1" applyBorder="1" applyAlignment="1">
      <alignment horizontal="center" vertical="center"/>
    </xf>
    <xf numFmtId="0" fontId="25" fillId="8" borderId="20"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60" xfId="0" applyFont="1" applyFill="1" applyBorder="1" applyAlignment="1">
      <alignment horizontal="center" vertical="center"/>
    </xf>
    <xf numFmtId="0" fontId="25" fillId="8" borderId="41"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1" fillId="11" borderId="6"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cellXfs>
  <cellStyles count="11">
    <cellStyle name="Comma" xfId="1" builtinId="3"/>
    <cellStyle name="Comma 2" xfId="3" xr:uid="{12033CEA-4BD8-4F67-A7E1-2C7025A6F13A}"/>
    <cellStyle name="Comma 4" xfId="5" xr:uid="{E6F68654-0D2C-46AE-9A13-B4386754A46E}"/>
    <cellStyle name="Good" xfId="8" builtinId="26"/>
    <cellStyle name="Hyperlink" xfId="9" builtinId="8"/>
    <cellStyle name="Neutral 2" xfId="10" xr:uid="{6D0BABAE-3F77-47E9-B919-1C049492D730}"/>
    <cellStyle name="Normal" xfId="0" builtinId="0"/>
    <cellStyle name="Normal 2 2" xfId="4" xr:uid="{55AF65FC-EFB0-4C14-86A0-EBDA06E2AA12}"/>
    <cellStyle name="Normal 3 2" xfId="6" xr:uid="{15078763-88CF-4961-BB1B-7A62A66A5217}"/>
    <cellStyle name="Percent" xfId="2" builtinId="5"/>
    <cellStyle name="Percent 3" xfId="7" xr:uid="{833B6425-7943-4DED-9E77-5768084AA2D9}"/>
  </cellStyles>
  <dxfs count="1">
    <dxf>
      <font>
        <color auto="1"/>
      </font>
      <fill>
        <patternFill>
          <bgColor rgb="FF00FF00"/>
        </patternFill>
      </fill>
    </dxf>
  </dxfs>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193675</xdr:colOff>
      <xdr:row>10</xdr:row>
      <xdr:rowOff>117475</xdr:rowOff>
    </xdr:from>
    <xdr:to>
      <xdr:col>5</xdr:col>
      <xdr:colOff>441092</xdr:colOff>
      <xdr:row>13</xdr:row>
      <xdr:rowOff>98360</xdr:rowOff>
    </xdr:to>
    <xdr:pic>
      <xdr:nvPicPr>
        <xdr:cNvPr id="2" name="Picture 1">
          <a:extLst>
            <a:ext uri="{FF2B5EF4-FFF2-40B4-BE49-F238E27FC236}">
              <a16:creationId xmlns:a16="http://schemas.microsoft.com/office/drawing/2014/main" id="{5F247851-BAF8-4C27-AD5D-A0DEF4AFC73A}"/>
            </a:ext>
          </a:extLst>
        </xdr:cNvPr>
        <xdr:cNvPicPr>
          <a:picLocks noChangeAspect="1"/>
        </xdr:cNvPicPr>
      </xdr:nvPicPr>
      <xdr:blipFill>
        <a:blip xmlns:r="http://schemas.openxmlformats.org/officeDocument/2006/relationships" r:embed="rId1"/>
        <a:stretch>
          <a:fillRect/>
        </a:stretch>
      </xdr:blipFill>
      <xdr:spPr>
        <a:xfrm>
          <a:off x="2860675" y="1806575"/>
          <a:ext cx="1892067" cy="520635"/>
        </a:xfrm>
        <a:prstGeom prst="rect">
          <a:avLst/>
        </a:prstGeom>
      </xdr:spPr>
    </xdr:pic>
    <xdr:clientData/>
  </xdr:twoCellAnchor>
  <xdr:twoCellAnchor>
    <xdr:from>
      <xdr:col>3</xdr:col>
      <xdr:colOff>0</xdr:colOff>
      <xdr:row>11</xdr:row>
      <xdr:rowOff>19050</xdr:rowOff>
    </xdr:from>
    <xdr:to>
      <xdr:col>5</xdr:col>
      <xdr:colOff>476250</xdr:colOff>
      <xdr:row>13</xdr:row>
      <xdr:rowOff>47625</xdr:rowOff>
    </xdr:to>
    <xdr:sp macro="" textlink="">
      <xdr:nvSpPr>
        <xdr:cNvPr id="3" name="Rectangle 2">
          <a:extLst>
            <a:ext uri="{FF2B5EF4-FFF2-40B4-BE49-F238E27FC236}">
              <a16:creationId xmlns:a16="http://schemas.microsoft.com/office/drawing/2014/main" id="{43B1DF41-EFEA-4F7E-969D-81EB41037A04}"/>
            </a:ext>
          </a:extLst>
        </xdr:cNvPr>
        <xdr:cNvSpPr/>
      </xdr:nvSpPr>
      <xdr:spPr>
        <a:xfrm>
          <a:off x="2889250" y="971550"/>
          <a:ext cx="1898650" cy="3841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E" sz="1100"/>
        </a:p>
      </xdr:txBody>
    </xdr:sp>
    <xdr:clientData/>
  </xdr:twoCellAnchor>
  <xdr:twoCellAnchor>
    <xdr:from>
      <xdr:col>3</xdr:col>
      <xdr:colOff>38100</xdr:colOff>
      <xdr:row>31</xdr:row>
      <xdr:rowOff>44450</xdr:rowOff>
    </xdr:from>
    <xdr:to>
      <xdr:col>5</xdr:col>
      <xdr:colOff>657225</xdr:colOff>
      <xdr:row>33</xdr:row>
      <xdr:rowOff>139700</xdr:rowOff>
    </xdr:to>
    <xdr:sp macro="" textlink="">
      <xdr:nvSpPr>
        <xdr:cNvPr id="4" name="Double Bracket 3">
          <a:extLst>
            <a:ext uri="{FF2B5EF4-FFF2-40B4-BE49-F238E27FC236}">
              <a16:creationId xmlns:a16="http://schemas.microsoft.com/office/drawing/2014/main" id="{F4755FDF-71E7-4F98-8A13-ABB4D0730C19}"/>
            </a:ext>
          </a:extLst>
        </xdr:cNvPr>
        <xdr:cNvSpPr/>
      </xdr:nvSpPr>
      <xdr:spPr>
        <a:xfrm>
          <a:off x="2927350" y="3695700"/>
          <a:ext cx="2041525" cy="4508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E" sz="1100"/>
        </a:p>
      </xdr:txBody>
    </xdr:sp>
    <xdr:clientData/>
  </xdr:twoCellAnchor>
  <xdr:twoCellAnchor editAs="oneCell">
    <xdr:from>
      <xdr:col>2</xdr:col>
      <xdr:colOff>57150</xdr:colOff>
      <xdr:row>28</xdr:row>
      <xdr:rowOff>46738</xdr:rowOff>
    </xdr:from>
    <xdr:to>
      <xdr:col>6</xdr:col>
      <xdr:colOff>88269</xdr:colOff>
      <xdr:row>30</xdr:row>
      <xdr:rowOff>85619</xdr:rowOff>
    </xdr:to>
    <xdr:pic>
      <xdr:nvPicPr>
        <xdr:cNvPr id="5" name="Picture 4">
          <a:extLst>
            <a:ext uri="{FF2B5EF4-FFF2-40B4-BE49-F238E27FC236}">
              <a16:creationId xmlns:a16="http://schemas.microsoft.com/office/drawing/2014/main" id="{47EAAD3E-27ED-A1A1-DD8B-2655352F0A2D}"/>
            </a:ext>
          </a:extLst>
        </xdr:cNvPr>
        <xdr:cNvPicPr>
          <a:picLocks noChangeAspect="1"/>
        </xdr:cNvPicPr>
      </xdr:nvPicPr>
      <xdr:blipFill>
        <a:blip xmlns:r="http://schemas.openxmlformats.org/officeDocument/2006/relationships" r:embed="rId2"/>
        <a:stretch>
          <a:fillRect/>
        </a:stretch>
      </xdr:blipFill>
      <xdr:spPr>
        <a:xfrm>
          <a:off x="2952750" y="4840988"/>
          <a:ext cx="2386969" cy="400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162599</xdr:colOff>
      <xdr:row>0</xdr:row>
      <xdr:rowOff>57728</xdr:rowOff>
    </xdr:from>
    <xdr:ext cx="10051522" cy="1825624"/>
    <xdr:sp macro="" textlink="">
      <xdr:nvSpPr>
        <xdr:cNvPr id="4" name="TextBox 3">
          <a:extLst>
            <a:ext uri="{FF2B5EF4-FFF2-40B4-BE49-F238E27FC236}">
              <a16:creationId xmlns:a16="http://schemas.microsoft.com/office/drawing/2014/main" id="{FB984B26-B593-4E5F-A67A-200AFB5376B5}"/>
            </a:ext>
          </a:extLst>
        </xdr:cNvPr>
        <xdr:cNvSpPr txBox="1"/>
      </xdr:nvSpPr>
      <xdr:spPr>
        <a:xfrm>
          <a:off x="162599" y="57728"/>
          <a:ext cx="10051522" cy="182562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u="sng"/>
            <a:t>Mean-per-unit estimation </a:t>
          </a:r>
          <a:r>
            <a:rPr lang="en-US"/>
            <a:t>should be used when there is the expectation the errors are relatively independent from the level of the target variable (higher errors can be both found in units of high and low level) . </a:t>
          </a:r>
        </a:p>
        <a:p>
          <a:endParaRPr lang="en-US" sz="1100"/>
        </a:p>
        <a:p>
          <a:r>
            <a:rPr lang="en-US" u="sng"/>
            <a:t>Ratio estimation </a:t>
          </a:r>
          <a:r>
            <a:rPr lang="en-US"/>
            <a:t>should be used when there is the expectation of high association between errors and the target units (larger operations tend to exhibit larger errors).</a:t>
          </a:r>
          <a:r>
            <a:rPr lang="en-US" baseline="0"/>
            <a:t> </a:t>
          </a:r>
        </a:p>
        <a:p>
          <a:endParaRPr lang="en-US" baseline="0"/>
        </a:p>
        <a:p>
          <a:r>
            <a:rPr lang="en-US"/>
            <a:t>Formally when, </a:t>
          </a:r>
          <a:r>
            <a:rPr lang="en-US" baseline="0"/>
            <a:t> </a:t>
          </a:r>
          <a:r>
            <a:rPr lang="en-US" b="1"/>
            <a:t>COVE,BV/</a:t>
          </a:r>
          <a:r>
            <a:rPr lang="en-US" b="1" baseline="0"/>
            <a:t> </a:t>
          </a:r>
          <a:r>
            <a:rPr lang="en-US" b="1"/>
            <a:t>VARBV &gt; E 𝑅</a:t>
          </a:r>
          <a:r>
            <a:rPr lang="fr-BE" b="1"/>
            <a:t>/2</a:t>
          </a:r>
        </a:p>
        <a:p>
          <a:endParaRPr lang="en-US" sz="1100" b="1" i="1" baseline="0">
            <a:solidFill>
              <a:sysClr val="windowText" lastClr="000000"/>
            </a:solidFill>
          </a:endParaRPr>
        </a:p>
        <a:p>
          <a:r>
            <a:rPr lang="en-US" sz="1100" b="1" i="0" u="none" baseline="0">
              <a:solidFill>
                <a:sysClr val="windowText" lastClr="000000"/>
              </a:solidFill>
            </a:rPr>
            <a:t>(BACKGROUND INFORMATION ONLY, FULLY AUTOMATISED IN THIS TEMPLATE)</a:t>
          </a:r>
        </a:p>
        <a:p>
          <a:endParaRPr lang="en-US" sz="1100" b="1" baseline="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ECFIN\R\4\Unit%20R4\-5-%20RRF\06.%20Audit\France\Audits%20on%20M_T\FR-Q2-2022-Audits%20on%20MT\Audit%20Mission%20Plan_FR%20Q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 of content"/>
      <sheetName val="2. Notes"/>
      <sheetName val="3. Calendar"/>
      <sheetName val="4. Audit Items"/>
      <sheetName val="5. Team 1"/>
      <sheetName val="6. Team 2"/>
      <sheetName val="Data"/>
      <sheetName val="1| Table of content"/>
      <sheetName val="2| Notes"/>
      <sheetName val="3| Calendar"/>
      <sheetName val="4| Audit Items"/>
      <sheetName val="5| Team 1"/>
      <sheetName val="6| Team 2"/>
    </sheetNames>
    <sheetDataSet>
      <sheetData sheetId="0"/>
      <sheetData sheetId="1"/>
      <sheetData sheetId="2"/>
      <sheetData sheetId="3">
        <row r="2">
          <cell r="C2" t="str">
            <v xml:space="preserve"> FRANCE</v>
          </cell>
        </row>
      </sheetData>
      <sheetData sheetId="4"/>
      <sheetData sheetId="5"/>
      <sheetData sheetId="6">
        <row r="2">
          <cell r="A2" t="str">
            <v xml:space="preserve"> |Please select|</v>
          </cell>
          <cell r="B2"/>
          <cell r="C2" t="str">
            <v>Data!R2C2</v>
          </cell>
        </row>
        <row r="3">
          <cell r="A3" t="str">
            <v xml:space="preserve"> AUSTRIA</v>
          </cell>
          <cell r="B3"/>
          <cell r="C3" t="str">
            <v>Data!R3C2</v>
          </cell>
        </row>
        <row r="4">
          <cell r="A4" t="str">
            <v xml:space="preserve"> BELGIUM</v>
          </cell>
          <cell r="C4" t="str">
            <v>Data!R4C2</v>
          </cell>
        </row>
        <row r="5">
          <cell r="A5" t="str">
            <v xml:space="preserve"> BULGARIA</v>
          </cell>
          <cell r="C5" t="str">
            <v>Data!R5C2</v>
          </cell>
        </row>
        <row r="6">
          <cell r="A6" t="str">
            <v xml:space="preserve"> CROATIA</v>
          </cell>
          <cell r="C6" t="str">
            <v>Data!R6C2</v>
          </cell>
        </row>
        <row r="7">
          <cell r="A7" t="str">
            <v xml:space="preserve"> Republic of CYPRUS</v>
          </cell>
          <cell r="C7" t="str">
            <v>Data!R7C2</v>
          </cell>
        </row>
        <row r="8">
          <cell r="A8" t="str">
            <v xml:space="preserve"> CZECH Republic</v>
          </cell>
          <cell r="C8" t="str">
            <v>Data!R8C2</v>
          </cell>
        </row>
        <row r="9">
          <cell r="A9" t="str">
            <v xml:space="preserve"> DENMARK</v>
          </cell>
          <cell r="C9" t="str">
            <v>Data!R9C2</v>
          </cell>
        </row>
        <row r="10">
          <cell r="A10" t="str">
            <v xml:space="preserve"> ESTONIA</v>
          </cell>
          <cell r="C10" t="str">
            <v>Data!R10C2</v>
          </cell>
        </row>
        <row r="11">
          <cell r="A11" t="str">
            <v xml:space="preserve"> FINLAND</v>
          </cell>
          <cell r="C11" t="str">
            <v>Data!R11C2</v>
          </cell>
        </row>
        <row r="12">
          <cell r="A12" t="str">
            <v xml:space="preserve"> FRANCE</v>
          </cell>
          <cell r="C12" t="str">
            <v>Data!R12C2</v>
          </cell>
        </row>
        <row r="13">
          <cell r="A13" t="str">
            <v xml:space="preserve"> GERMANY</v>
          </cell>
          <cell r="C13" t="str">
            <v>Data!R13C2</v>
          </cell>
        </row>
        <row r="14">
          <cell r="A14" t="str">
            <v xml:space="preserve"> GREECE</v>
          </cell>
          <cell r="C14" t="str">
            <v>Data!R14C2</v>
          </cell>
        </row>
        <row r="15">
          <cell r="A15" t="str">
            <v xml:space="preserve"> HUNGARY</v>
          </cell>
          <cell r="C15" t="str">
            <v>Data!R15C2</v>
          </cell>
        </row>
        <row r="16">
          <cell r="A16" t="str">
            <v xml:space="preserve"> IRELAND</v>
          </cell>
          <cell r="C16" t="str">
            <v>Data!R16C2</v>
          </cell>
        </row>
        <row r="17">
          <cell r="A17" t="str">
            <v xml:space="preserve"> ITALY</v>
          </cell>
          <cell r="C17" t="str">
            <v>Data!R17C2</v>
          </cell>
        </row>
        <row r="18">
          <cell r="A18" t="str">
            <v xml:space="preserve"> LATVIA</v>
          </cell>
          <cell r="C18" t="str">
            <v>Data!R18C2</v>
          </cell>
        </row>
        <row r="19">
          <cell r="A19" t="str">
            <v xml:space="preserve"> LITHUANIA</v>
          </cell>
          <cell r="C19" t="str">
            <v>Data!R19C2</v>
          </cell>
        </row>
        <row r="20">
          <cell r="A20" t="str">
            <v xml:space="preserve"> Luxembourg</v>
          </cell>
          <cell r="C20" t="str">
            <v>Data!R20C2</v>
          </cell>
        </row>
        <row r="21">
          <cell r="A21" t="str">
            <v xml:space="preserve"> MALTA</v>
          </cell>
          <cell r="C21" t="str">
            <v>Data!R21C2</v>
          </cell>
        </row>
        <row r="22">
          <cell r="A22" t="str">
            <v xml:space="preserve"> NETHERLANDS</v>
          </cell>
          <cell r="C22" t="str">
            <v>Data!R22C2</v>
          </cell>
        </row>
        <row r="23">
          <cell r="A23" t="str">
            <v xml:space="preserve"> POLAND</v>
          </cell>
          <cell r="C23" t="str">
            <v>Data!R23C2</v>
          </cell>
        </row>
        <row r="24">
          <cell r="A24" t="str">
            <v xml:space="preserve"> Portugal</v>
          </cell>
          <cell r="C24" t="str">
            <v>Data!R24C2</v>
          </cell>
        </row>
        <row r="25">
          <cell r="A25" t="str">
            <v xml:space="preserve"> ROMANIA</v>
          </cell>
          <cell r="C25" t="str">
            <v>Data!R25C2</v>
          </cell>
        </row>
        <row r="26">
          <cell r="A26" t="str">
            <v xml:space="preserve"> SLOVAKIA</v>
          </cell>
          <cell r="C26" t="str">
            <v>Data!R26C2</v>
          </cell>
        </row>
        <row r="27">
          <cell r="A27" t="str">
            <v xml:space="preserve"> SLOVENIA</v>
          </cell>
          <cell r="C27" t="str">
            <v>Data!R27C2</v>
          </cell>
        </row>
        <row r="28">
          <cell r="A28" t="str">
            <v xml:space="preserve"> SPAIN</v>
          </cell>
          <cell r="C28" t="str">
            <v>Data!R28C2</v>
          </cell>
        </row>
        <row r="29">
          <cell r="A29" t="str">
            <v xml:space="preserve"> SWEDEN</v>
          </cell>
          <cell r="C29" t="str">
            <v>Data!R29C2</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057B-BE66-4FDD-893B-320344771A9A}">
  <sheetPr>
    <tabColor rgb="FF000080"/>
    <pageSetUpPr fitToPage="1"/>
  </sheetPr>
  <dimension ref="B1:X74"/>
  <sheetViews>
    <sheetView showGridLines="0" tabSelected="1" zoomScale="90" zoomScaleNormal="90" zoomScaleSheetLayoutView="100" workbookViewId="0">
      <pane ySplit="1" topLeftCell="A37" activePane="bottomLeft" state="frozen"/>
      <selection activeCell="K16" sqref="K16"/>
      <selection pane="bottomLeft" activeCell="F10" sqref="F10"/>
    </sheetView>
  </sheetViews>
  <sheetFormatPr defaultRowHeight="15" outlineLevelRow="1" x14ac:dyDescent="0.25"/>
  <cols>
    <col min="1" max="1" width="3.140625" customWidth="1"/>
    <col min="2" max="2" width="49.140625" customWidth="1"/>
    <col min="3" max="3" width="3.140625" customWidth="1"/>
    <col min="4" max="6" width="10.140625" style="52" customWidth="1"/>
    <col min="7" max="7" width="29.85546875" style="52" customWidth="1"/>
    <col min="8" max="9" width="10.140625" style="52" customWidth="1"/>
    <col min="10" max="10" width="12.42578125" style="52" customWidth="1"/>
    <col min="11" max="11" width="1.85546875" style="52" customWidth="1"/>
    <col min="12" max="12" width="3.85546875" style="59" customWidth="1"/>
    <col min="13" max="13" width="95.5703125" customWidth="1"/>
    <col min="14" max="16" width="70.7109375" customWidth="1"/>
  </cols>
  <sheetData>
    <row r="1" spans="2:24" ht="32.450000000000003" customHeight="1" x14ac:dyDescent="0.5">
      <c r="B1" s="53" t="s">
        <v>58</v>
      </c>
      <c r="C1" s="53"/>
      <c r="L1" s="58"/>
      <c r="M1" s="58"/>
      <c r="N1" s="58"/>
      <c r="O1" s="58"/>
      <c r="P1" s="58"/>
      <c r="Q1" s="52"/>
      <c r="R1" s="52"/>
      <c r="S1" s="52"/>
      <c r="T1" s="52"/>
      <c r="U1" s="52"/>
      <c r="V1" s="52"/>
      <c r="W1" s="52"/>
      <c r="X1" s="52"/>
    </row>
    <row r="2" spans="2:24" x14ac:dyDescent="0.25">
      <c r="M2" s="52"/>
      <c r="N2" s="52"/>
      <c r="O2" s="52"/>
      <c r="P2" s="52"/>
      <c r="Q2" s="52"/>
      <c r="R2" s="52"/>
      <c r="S2" s="52"/>
      <c r="T2" s="52"/>
      <c r="U2" s="52"/>
      <c r="V2" s="52"/>
      <c r="W2" s="52"/>
      <c r="X2" s="52"/>
    </row>
    <row r="3" spans="2:24" x14ac:dyDescent="0.25">
      <c r="B3" s="52"/>
      <c r="M3" s="52"/>
      <c r="N3" s="52"/>
      <c r="O3" s="52"/>
      <c r="P3" s="52"/>
      <c r="Q3" s="52"/>
      <c r="R3" s="52"/>
      <c r="S3" s="52"/>
      <c r="T3" s="52"/>
      <c r="U3" s="52"/>
      <c r="V3" s="52"/>
      <c r="W3" s="52"/>
      <c r="X3" s="52"/>
    </row>
    <row r="4" spans="2:24" x14ac:dyDescent="0.25">
      <c r="M4" s="52"/>
      <c r="N4" s="52"/>
      <c r="O4" s="52"/>
      <c r="P4" s="52"/>
      <c r="Q4" s="52"/>
      <c r="R4" s="52"/>
      <c r="S4" s="52"/>
      <c r="T4" s="52"/>
      <c r="U4" s="52"/>
      <c r="V4" s="52"/>
      <c r="W4" s="52"/>
      <c r="X4" s="52"/>
    </row>
    <row r="5" spans="2:24" ht="18" x14ac:dyDescent="0.25">
      <c r="B5" s="119" t="s">
        <v>18</v>
      </c>
      <c r="D5" s="189">
        <f>'Sample Parameters'!E27</f>
        <v>0</v>
      </c>
      <c r="E5" s="190" t="s">
        <v>94</v>
      </c>
      <c r="M5" s="52"/>
      <c r="N5" s="52"/>
      <c r="O5" s="52"/>
      <c r="P5" s="52"/>
      <c r="Q5" s="52"/>
      <c r="R5" s="52"/>
      <c r="S5" s="52"/>
      <c r="T5" s="52"/>
      <c r="U5" s="52"/>
      <c r="V5" s="52"/>
      <c r="W5" s="52"/>
      <c r="X5" s="52"/>
    </row>
    <row r="6" spans="2:24" ht="18" x14ac:dyDescent="0.25">
      <c r="B6" s="119" t="s">
        <v>117</v>
      </c>
      <c r="D6" s="214"/>
      <c r="E6" s="190"/>
      <c r="M6" s="52"/>
      <c r="N6" s="52"/>
      <c r="O6" s="52"/>
      <c r="P6" s="52"/>
      <c r="Q6" s="52"/>
      <c r="R6" s="52"/>
      <c r="S6" s="52"/>
      <c r="T6" s="52"/>
      <c r="U6" s="52"/>
      <c r="V6" s="52"/>
      <c r="W6" s="52"/>
      <c r="X6" s="52"/>
    </row>
    <row r="7" spans="2:24" ht="18" x14ac:dyDescent="0.25">
      <c r="B7" s="119" t="s">
        <v>118</v>
      </c>
      <c r="D7" s="214"/>
      <c r="E7" s="190"/>
      <c r="F7" s="204" t="s">
        <v>120</v>
      </c>
      <c r="G7" s="204"/>
      <c r="H7" s="204"/>
      <c r="I7" s="204"/>
      <c r="J7" s="204"/>
      <c r="K7" s="204"/>
      <c r="L7" s="205"/>
      <c r="M7" s="204"/>
      <c r="N7" s="52"/>
      <c r="O7" s="52"/>
      <c r="P7" s="52"/>
      <c r="Q7" s="52"/>
      <c r="R7" s="52"/>
      <c r="S7" s="52"/>
      <c r="T7" s="52"/>
      <c r="U7" s="52"/>
      <c r="V7" s="52"/>
      <c r="W7" s="52"/>
      <c r="X7" s="52"/>
    </row>
    <row r="8" spans="2:24" ht="18" x14ac:dyDescent="0.25">
      <c r="B8" s="119" t="s">
        <v>119</v>
      </c>
      <c r="D8" s="214"/>
      <c r="E8" s="190"/>
      <c r="M8" s="52"/>
      <c r="N8" s="52"/>
      <c r="O8" s="52"/>
      <c r="P8" s="52"/>
      <c r="Q8" s="52"/>
      <c r="R8" s="52"/>
      <c r="S8" s="52"/>
      <c r="T8" s="52"/>
      <c r="U8" s="52"/>
      <c r="V8" s="52"/>
      <c r="W8" s="52"/>
      <c r="X8" s="52"/>
    </row>
    <row r="9" spans="2:24" x14ac:dyDescent="0.25">
      <c r="B9" s="119" t="s">
        <v>98</v>
      </c>
      <c r="D9" s="213" t="e">
        <f>1-(D6*0.95/D7)</f>
        <v>#DIV/0!</v>
      </c>
      <c r="F9" s="208"/>
      <c r="G9" s="208"/>
      <c r="H9" s="208"/>
      <c r="I9" s="208"/>
      <c r="J9" s="208"/>
      <c r="K9" s="215"/>
      <c r="L9" s="208"/>
      <c r="M9" s="208"/>
      <c r="N9" s="208"/>
      <c r="O9" s="208"/>
      <c r="P9" s="52"/>
      <c r="Q9" s="52"/>
      <c r="R9" s="52"/>
      <c r="S9" s="52"/>
      <c r="T9" s="52"/>
      <c r="U9" s="52"/>
      <c r="V9" s="52"/>
      <c r="W9" s="52"/>
    </row>
    <row r="10" spans="2:24" x14ac:dyDescent="0.25">
      <c r="K10" s="59"/>
      <c r="L10" s="52"/>
      <c r="M10" s="52"/>
      <c r="N10" s="52"/>
      <c r="O10" s="52"/>
      <c r="P10" s="52"/>
      <c r="Q10" s="52"/>
      <c r="R10" s="52"/>
      <c r="S10" s="52"/>
      <c r="T10" s="52"/>
      <c r="U10" s="52"/>
      <c r="V10" s="52"/>
      <c r="W10" s="52"/>
    </row>
    <row r="11" spans="2:24" x14ac:dyDescent="0.25">
      <c r="M11" s="52"/>
      <c r="N11" s="52"/>
      <c r="O11" s="52"/>
      <c r="P11" s="52"/>
      <c r="Q11" s="52"/>
      <c r="R11" s="52"/>
      <c r="S11" s="52"/>
      <c r="T11" s="52"/>
      <c r="U11" s="52"/>
      <c r="V11" s="52"/>
      <c r="W11" s="52"/>
      <c r="X11" s="52"/>
    </row>
    <row r="12" spans="2:24" s="52" customFormat="1" ht="14.1" customHeight="1" x14ac:dyDescent="0.25">
      <c r="B12" s="116"/>
      <c r="L12" s="59"/>
    </row>
    <row r="13" spans="2:24" s="52" customFormat="1" ht="14.1" customHeight="1" x14ac:dyDescent="0.25">
      <c r="B13" s="117" t="s">
        <v>59</v>
      </c>
      <c r="C13" s="118"/>
      <c r="L13" s="59"/>
    </row>
    <row r="14" spans="2:24" s="52" customFormat="1" ht="14.1" customHeight="1" x14ac:dyDescent="0.25">
      <c r="B14" s="119"/>
      <c r="L14" s="59"/>
    </row>
    <row r="15" spans="2:24" s="52" customFormat="1" x14ac:dyDescent="0.25">
      <c r="B15" s="119" t="s">
        <v>60</v>
      </c>
      <c r="C15" s="120"/>
      <c r="D15" s="121">
        <f>'Sample Parameters'!E26</f>
        <v>0</v>
      </c>
      <c r="L15" s="59"/>
    </row>
    <row r="16" spans="2:24" s="52" customFormat="1" x14ac:dyDescent="0.25">
      <c r="B16" s="122" t="s">
        <v>61</v>
      </c>
      <c r="C16" s="123"/>
      <c r="D16" s="121">
        <f>'Sample Parameters'!E28</f>
        <v>0</v>
      </c>
      <c r="L16" s="59"/>
    </row>
    <row r="17" spans="2:12" s="52" customFormat="1" x14ac:dyDescent="0.25">
      <c r="B17" s="124" t="s">
        <v>62</v>
      </c>
      <c r="C17" s="125"/>
      <c r="D17" s="126">
        <f>SUM(D15:D16)</f>
        <v>0</v>
      </c>
      <c r="E17" s="89" t="s">
        <v>97</v>
      </c>
      <c r="L17" s="59"/>
    </row>
    <row r="18" spans="2:12" s="52" customFormat="1" ht="5.45" customHeight="1" x14ac:dyDescent="0.25">
      <c r="B18" s="119"/>
      <c r="E18" s="127"/>
      <c r="L18" s="59"/>
    </row>
    <row r="19" spans="2:12" s="52" customFormat="1" x14ac:dyDescent="0.25">
      <c r="B19" s="119"/>
      <c r="D19" s="203" t="e">
        <f>D17/'Sample Parameters'!E3</f>
        <v>#DIV/0!</v>
      </c>
      <c r="E19" s="89" t="s">
        <v>63</v>
      </c>
      <c r="L19" s="59"/>
    </row>
    <row r="20" spans="2:12" s="52" customFormat="1" x14ac:dyDescent="0.25">
      <c r="B20" s="119"/>
      <c r="E20" s="127"/>
      <c r="L20" s="59"/>
    </row>
    <row r="21" spans="2:12" s="52" customFormat="1" x14ac:dyDescent="0.25">
      <c r="B21" s="119"/>
      <c r="E21" s="127"/>
      <c r="L21" s="59"/>
    </row>
    <row r="22" spans="2:12" s="52" customFormat="1" x14ac:dyDescent="0.25">
      <c r="B22" s="119" t="s">
        <v>105</v>
      </c>
      <c r="C22" s="118"/>
      <c r="D22" s="121">
        <f>'Sample Parameters'!E3</f>
        <v>0</v>
      </c>
      <c r="E22" s="89" t="s">
        <v>64</v>
      </c>
      <c r="L22" s="59"/>
    </row>
    <row r="23" spans="2:12" s="52" customFormat="1" ht="5.45" customHeight="1" x14ac:dyDescent="0.25">
      <c r="B23" s="128"/>
      <c r="L23" s="59"/>
    </row>
    <row r="24" spans="2:12" s="52" customFormat="1" x14ac:dyDescent="0.25">
      <c r="B24" s="128"/>
      <c r="C24" s="57"/>
      <c r="D24" s="219" t="e">
        <f>D22*D9</f>
        <v>#DIV/0!</v>
      </c>
      <c r="E24" s="89" t="s">
        <v>121</v>
      </c>
      <c r="L24" s="59"/>
    </row>
    <row r="25" spans="2:12" s="52" customFormat="1" ht="5.45" customHeight="1" x14ac:dyDescent="0.25">
      <c r="B25" s="128"/>
      <c r="L25" s="59"/>
    </row>
    <row r="26" spans="2:12" s="52" customFormat="1" x14ac:dyDescent="0.25">
      <c r="B26" s="119"/>
      <c r="G26" s="59"/>
    </row>
    <row r="27" spans="2:12" s="52" customFormat="1" x14ac:dyDescent="0.25">
      <c r="B27" s="119"/>
      <c r="D27" s="130"/>
      <c r="E27" s="89"/>
      <c r="L27" s="59"/>
    </row>
    <row r="28" spans="2:12" s="52" customFormat="1" x14ac:dyDescent="0.25">
      <c r="B28" s="119"/>
      <c r="D28" s="130"/>
      <c r="E28" s="89"/>
      <c r="L28" s="59"/>
    </row>
    <row r="29" spans="2:12" s="52" customFormat="1" x14ac:dyDescent="0.25">
      <c r="B29" s="119"/>
      <c r="D29" s="130"/>
      <c r="E29" s="89"/>
      <c r="L29" s="59"/>
    </row>
    <row r="30" spans="2:12" s="52" customFormat="1" x14ac:dyDescent="0.25">
      <c r="B30" s="119"/>
      <c r="D30" s="130"/>
      <c r="E30" s="89"/>
      <c r="L30" s="59"/>
    </row>
    <row r="31" spans="2:12" s="52" customFormat="1" x14ac:dyDescent="0.25">
      <c r="B31" s="119"/>
      <c r="D31" s="130"/>
      <c r="E31" s="89"/>
      <c r="L31" s="59"/>
    </row>
    <row r="32" spans="2:12" s="52" customFormat="1" x14ac:dyDescent="0.25">
      <c r="B32" s="119"/>
      <c r="D32" s="130"/>
      <c r="E32" s="89"/>
      <c r="L32" s="59"/>
    </row>
    <row r="33" spans="2:21" s="52" customFormat="1" x14ac:dyDescent="0.25">
      <c r="B33" s="235" t="s">
        <v>65</v>
      </c>
      <c r="D33" s="131">
        <f>ABS(D15-D16)</f>
        <v>0</v>
      </c>
      <c r="E33" s="132" t="s">
        <v>66</v>
      </c>
      <c r="F33" s="133">
        <f>D15+D16</f>
        <v>0</v>
      </c>
      <c r="L33" s="59"/>
    </row>
    <row r="34" spans="2:21" s="52" customFormat="1" x14ac:dyDescent="0.25">
      <c r="B34" s="235"/>
      <c r="E34" s="127"/>
      <c r="L34" s="59"/>
    </row>
    <row r="35" spans="2:21" s="52" customFormat="1" ht="5.45" customHeight="1" x14ac:dyDescent="0.25">
      <c r="B35" s="128"/>
      <c r="L35" s="59"/>
    </row>
    <row r="36" spans="2:21" s="52" customFormat="1" x14ac:dyDescent="0.25">
      <c r="B36" s="119"/>
      <c r="D36" s="60" t="s">
        <v>95</v>
      </c>
      <c r="E36" s="127"/>
      <c r="J36" s="134">
        <f>F33</f>
        <v>0</v>
      </c>
      <c r="L36" s="59"/>
    </row>
    <row r="37" spans="2:21" s="52" customFormat="1" x14ac:dyDescent="0.25">
      <c r="B37" s="119"/>
      <c r="E37" s="127"/>
      <c r="L37" s="59"/>
    </row>
    <row r="38" spans="2:21" s="52" customFormat="1" x14ac:dyDescent="0.25">
      <c r="B38" s="119"/>
      <c r="E38" s="127"/>
      <c r="L38" s="59"/>
    </row>
    <row r="39" spans="2:21" s="52" customFormat="1" x14ac:dyDescent="0.25">
      <c r="B39" s="117" t="s">
        <v>67</v>
      </c>
      <c r="D39" s="218">
        <f>D6</f>
        <v>0</v>
      </c>
      <c r="E39" s="89" t="s">
        <v>108</v>
      </c>
      <c r="L39" s="59"/>
    </row>
    <row r="40" spans="2:21" s="52" customFormat="1" ht="5.45" customHeight="1" x14ac:dyDescent="0.25">
      <c r="B40" s="119"/>
      <c r="E40" s="127"/>
      <c r="L40" s="59"/>
    </row>
    <row r="41" spans="2:21" s="52" customFormat="1" x14ac:dyDescent="0.25">
      <c r="B41" s="117"/>
      <c r="C41" s="118"/>
      <c r="D41" s="219" t="e">
        <f>D39*D43</f>
        <v>#DIV/0!</v>
      </c>
      <c r="E41" s="89" t="s">
        <v>68</v>
      </c>
      <c r="L41" s="59"/>
    </row>
    <row r="42" spans="2:21" s="52" customFormat="1" ht="5.45" customHeight="1" x14ac:dyDescent="0.25">
      <c r="B42" s="119"/>
      <c r="E42" s="127"/>
      <c r="L42" s="59"/>
    </row>
    <row r="43" spans="2:21" s="52" customFormat="1" x14ac:dyDescent="0.25">
      <c r="B43" s="135"/>
      <c r="C43" s="57"/>
      <c r="D43" s="129" t="e">
        <f>D9</f>
        <v>#DIV/0!</v>
      </c>
      <c r="E43" s="89" t="s">
        <v>69</v>
      </c>
      <c r="L43" s="59"/>
    </row>
    <row r="44" spans="2:21" ht="14.45" customHeight="1" x14ac:dyDescent="0.25">
      <c r="B44" s="136"/>
      <c r="G44" s="236"/>
      <c r="H44" s="236"/>
      <c r="I44" s="236"/>
      <c r="K44" s="137"/>
    </row>
    <row r="45" spans="2:21" hidden="1" outlineLevel="1" x14ac:dyDescent="0.25">
      <c r="B45" s="117"/>
      <c r="C45" s="118"/>
      <c r="M45" s="52"/>
      <c r="N45" s="52"/>
      <c r="O45" s="52"/>
      <c r="P45" s="52"/>
      <c r="Q45" s="52"/>
      <c r="R45" s="52"/>
      <c r="S45" s="52"/>
      <c r="T45" s="52"/>
      <c r="U45" s="52"/>
    </row>
    <row r="46" spans="2:21" ht="15" hidden="1" customHeight="1" outlineLevel="1" x14ac:dyDescent="0.25">
      <c r="B46" s="117" t="s">
        <v>70</v>
      </c>
      <c r="D46" s="237" t="s">
        <v>71</v>
      </c>
      <c r="E46" s="238"/>
      <c r="F46" s="239"/>
      <c r="G46" s="237" t="s">
        <v>72</v>
      </c>
      <c r="H46" s="237"/>
      <c r="I46" s="237"/>
      <c r="J46" s="240" t="s">
        <v>73</v>
      </c>
      <c r="K46" s="138"/>
      <c r="Q46" s="52"/>
      <c r="R46" s="52"/>
      <c r="S46" s="52"/>
      <c r="T46" s="52"/>
      <c r="U46" s="52"/>
    </row>
    <row r="47" spans="2:21" hidden="1" outlineLevel="1" x14ac:dyDescent="0.25">
      <c r="B47" s="136"/>
      <c r="D47" s="139" t="s">
        <v>74</v>
      </c>
      <c r="E47" s="140" t="s">
        <v>75</v>
      </c>
      <c r="F47" s="141" t="s">
        <v>76</v>
      </c>
      <c r="G47" s="140" t="s">
        <v>77</v>
      </c>
      <c r="H47" s="140" t="s">
        <v>78</v>
      </c>
      <c r="I47" s="140" t="s">
        <v>76</v>
      </c>
      <c r="J47" s="241"/>
      <c r="K47" s="138"/>
      <c r="Q47" s="52"/>
      <c r="R47" s="52"/>
      <c r="S47" s="52"/>
      <c r="T47" s="52"/>
      <c r="U47" s="52"/>
    </row>
    <row r="48" spans="2:21" ht="15.75" hidden="1" outlineLevel="1" thickBot="1" x14ac:dyDescent="0.3">
      <c r="B48" s="124" t="s">
        <v>79</v>
      </c>
      <c r="C48" s="142"/>
      <c r="D48" s="143" t="s">
        <v>80</v>
      </c>
      <c r="E48" s="144" t="s">
        <v>81</v>
      </c>
      <c r="F48" s="145" t="s">
        <v>82</v>
      </c>
      <c r="G48" s="143" t="s">
        <v>83</v>
      </c>
      <c r="H48" s="143" t="s">
        <v>84</v>
      </c>
      <c r="I48" s="143" t="s">
        <v>85</v>
      </c>
      <c r="J48" s="242"/>
      <c r="K48" s="138"/>
      <c r="Q48" s="52"/>
      <c r="R48" s="52"/>
      <c r="S48" s="52"/>
      <c r="T48" s="52"/>
      <c r="U48" s="52"/>
    </row>
    <row r="49" spans="2:18" ht="15.75" hidden="1" outlineLevel="1" thickTop="1" x14ac:dyDescent="0.25">
      <c r="B49" s="146" t="s">
        <v>86</v>
      </c>
      <c r="C49" s="147"/>
      <c r="D49" s="148">
        <f>D15</f>
        <v>0</v>
      </c>
      <c r="E49" s="149" t="e">
        <f>D41</f>
        <v>#DIV/0!</v>
      </c>
      <c r="F49" s="150" t="e">
        <f>D49-E49</f>
        <v>#DIV/0!</v>
      </c>
      <c r="G49" s="148">
        <f>D39</f>
        <v>0</v>
      </c>
      <c r="H49" s="148">
        <f>D22</f>
        <v>0</v>
      </c>
      <c r="I49" s="148" t="e">
        <f>H49-F49</f>
        <v>#DIV/0!</v>
      </c>
      <c r="J49" s="151" t="e">
        <f>I49-G49</f>
        <v>#DIV/0!</v>
      </c>
      <c r="K49" s="152"/>
      <c r="L49" s="153" t="e">
        <f>IF(I49&gt;G49=TRUE,1,0)</f>
        <v>#DIV/0!</v>
      </c>
      <c r="M49" s="154" t="e">
        <f>IF(L49=0,"Target not achieved","Target achieved")</f>
        <v>#DIV/0!</v>
      </c>
      <c r="N49" s="154" t="e">
        <f t="shared" ref="N49:P49" si="0">IF(M49=0,"Target not achieved","Target achieved")</f>
        <v>#DIV/0!</v>
      </c>
      <c r="O49" s="154" t="e">
        <f t="shared" si="0"/>
        <v>#DIV/0!</v>
      </c>
      <c r="P49" s="154" t="e">
        <f t="shared" si="0"/>
        <v>#DIV/0!</v>
      </c>
    </row>
    <row r="50" spans="2:18" hidden="1" outlineLevel="1" x14ac:dyDescent="0.25">
      <c r="B50" s="146" t="s">
        <v>87</v>
      </c>
      <c r="C50" s="147"/>
      <c r="D50" s="155">
        <f>D17</f>
        <v>0</v>
      </c>
      <c r="E50" s="155" t="e">
        <f>E49</f>
        <v>#DIV/0!</v>
      </c>
      <c r="F50" s="191" t="e">
        <f t="shared" ref="F50" si="1">D50-E50</f>
        <v>#DIV/0!</v>
      </c>
      <c r="G50" s="155">
        <f>D39</f>
        <v>0</v>
      </c>
      <c r="H50" s="155">
        <f>D22</f>
        <v>0</v>
      </c>
      <c r="I50" s="155" t="e">
        <f t="shared" ref="I50:J50" si="2">H50-F50</f>
        <v>#DIV/0!</v>
      </c>
      <c r="J50" s="156" t="e">
        <f t="shared" si="2"/>
        <v>#DIV/0!</v>
      </c>
      <c r="K50" s="152"/>
      <c r="L50" s="153" t="e">
        <f>IF(I50&gt;G50=TRUE,1,0)</f>
        <v>#DIV/0!</v>
      </c>
      <c r="M50" s="154" t="e">
        <f>IF(L50=0,"Target not achieved","Target achieved")</f>
        <v>#DIV/0!</v>
      </c>
      <c r="N50" s="154" t="e">
        <f t="shared" ref="N50:P50" si="3">IF(M50=0,"Target not achieved","Target achieved")</f>
        <v>#DIV/0!</v>
      </c>
      <c r="O50" s="154" t="e">
        <f t="shared" si="3"/>
        <v>#DIV/0!</v>
      </c>
      <c r="P50" s="154" t="e">
        <f t="shared" si="3"/>
        <v>#DIV/0!</v>
      </c>
    </row>
    <row r="51" spans="2:18" hidden="1" outlineLevel="1" x14ac:dyDescent="0.25">
      <c r="B51" s="157"/>
      <c r="C51" s="147"/>
      <c r="D51" s="158"/>
      <c r="E51" s="158"/>
      <c r="F51" s="158"/>
      <c r="G51" s="158"/>
      <c r="H51" s="158"/>
      <c r="I51" s="158"/>
      <c r="J51" s="159"/>
      <c r="K51" s="152"/>
      <c r="L51" s="153"/>
      <c r="M51" s="154"/>
      <c r="N51" s="154"/>
      <c r="O51" s="154"/>
      <c r="P51" s="154"/>
    </row>
    <row r="52" spans="2:18" collapsed="1" x14ac:dyDescent="0.25">
      <c r="B52" s="136"/>
      <c r="D52" s="121"/>
      <c r="E52" s="160"/>
      <c r="F52" s="158"/>
      <c r="G52" s="160"/>
      <c r="H52" s="160"/>
      <c r="I52" s="158"/>
      <c r="J52" s="159"/>
    </row>
    <row r="53" spans="2:18" ht="14.45" customHeight="1" x14ac:dyDescent="0.25">
      <c r="B53" s="117" t="s">
        <v>70</v>
      </c>
      <c r="D53" s="252" t="s">
        <v>71</v>
      </c>
      <c r="E53" s="253"/>
      <c r="F53" s="254"/>
      <c r="G53" s="237" t="s">
        <v>72</v>
      </c>
      <c r="H53" s="237"/>
      <c r="I53" s="237"/>
      <c r="J53" s="243" t="s">
        <v>73</v>
      </c>
      <c r="K53" s="138"/>
      <c r="M53" s="52"/>
      <c r="N53" s="52"/>
      <c r="O53" s="52"/>
      <c r="P53" s="52"/>
      <c r="Q53" s="52"/>
      <c r="R53" s="52"/>
    </row>
    <row r="54" spans="2:18" ht="14.45" customHeight="1" x14ac:dyDescent="0.25">
      <c r="B54" s="136"/>
      <c r="D54" s="255"/>
      <c r="E54" s="256"/>
      <c r="F54" s="257"/>
      <c r="G54" s="140" t="s">
        <v>124</v>
      </c>
      <c r="H54" s="140" t="s">
        <v>78</v>
      </c>
      <c r="I54" s="140" t="s">
        <v>76</v>
      </c>
      <c r="J54" s="244"/>
      <c r="K54" s="138"/>
      <c r="M54" s="52"/>
      <c r="N54" s="52"/>
      <c r="O54" s="52"/>
      <c r="P54" s="52"/>
      <c r="Q54" s="52"/>
      <c r="R54" s="52"/>
    </row>
    <row r="55" spans="2:18" ht="15.75" thickBot="1" x14ac:dyDescent="0.3">
      <c r="B55" s="124" t="s">
        <v>109</v>
      </c>
      <c r="C55" s="142"/>
      <c r="D55" s="258"/>
      <c r="E55" s="259"/>
      <c r="F55" s="260"/>
      <c r="G55" s="143" t="s">
        <v>83</v>
      </c>
      <c r="H55" s="143" t="s">
        <v>84</v>
      </c>
      <c r="I55" s="143" t="s">
        <v>85</v>
      </c>
      <c r="J55" s="245"/>
      <c r="K55" s="138"/>
      <c r="M55" s="52"/>
      <c r="N55" s="52"/>
      <c r="O55" s="52"/>
      <c r="P55" s="52"/>
      <c r="Q55" s="52"/>
      <c r="R55" s="52"/>
    </row>
    <row r="56" spans="2:18" ht="15.75" thickTop="1" x14ac:dyDescent="0.25">
      <c r="B56" s="146" t="s">
        <v>86</v>
      </c>
      <c r="C56" s="161"/>
      <c r="D56" s="246">
        <f>D49</f>
        <v>0</v>
      </c>
      <c r="E56" s="247"/>
      <c r="F56" s="248"/>
      <c r="G56" s="148">
        <f>G49*0.95</f>
        <v>0</v>
      </c>
      <c r="H56" s="148">
        <f>H49</f>
        <v>0</v>
      </c>
      <c r="I56" s="148">
        <f>H56-D56</f>
        <v>0</v>
      </c>
      <c r="J56" s="151">
        <f t="shared" ref="J56:J58" si="4">I56-G56</f>
        <v>0</v>
      </c>
      <c r="K56" s="152"/>
      <c r="L56"/>
    </row>
    <row r="57" spans="2:18" x14ac:dyDescent="0.25">
      <c r="B57" s="146" t="s">
        <v>87</v>
      </c>
      <c r="C57" s="161"/>
      <c r="D57" s="249">
        <f>D50</f>
        <v>0</v>
      </c>
      <c r="E57" s="250"/>
      <c r="F57" s="251"/>
      <c r="G57" s="155">
        <f>G50*0.95</f>
        <v>0</v>
      </c>
      <c r="H57" s="155">
        <f>H50</f>
        <v>0</v>
      </c>
      <c r="I57" s="210">
        <f>H57-D57</f>
        <v>0</v>
      </c>
      <c r="J57" s="156">
        <f t="shared" si="4"/>
        <v>0</v>
      </c>
      <c r="K57" s="152"/>
      <c r="L57" s="153">
        <f>IF(I57&gt;G57=TRUE,1,0)</f>
        <v>0</v>
      </c>
      <c r="M57" s="154" t="str">
        <f>IF(L57=0,"Target not achieved","Target achieved")</f>
        <v>Target not achieved</v>
      </c>
    </row>
    <row r="58" spans="2:18" ht="15.75" hidden="1" thickBot="1" x14ac:dyDescent="0.3">
      <c r="B58" s="157"/>
      <c r="C58" s="161"/>
      <c r="D58" s="161"/>
      <c r="E58" s="161"/>
      <c r="F58" s="162">
        <f>E56-D16</f>
        <v>0</v>
      </c>
      <c r="G58" s="162">
        <f>G57</f>
        <v>0</v>
      </c>
      <c r="H58" s="162">
        <f>H57</f>
        <v>0</v>
      </c>
      <c r="I58" s="163">
        <f>H58-F58</f>
        <v>0</v>
      </c>
      <c r="J58" s="164">
        <f t="shared" si="4"/>
        <v>0</v>
      </c>
      <c r="K58" s="161"/>
      <c r="L58" s="165"/>
      <c r="M58" s="161"/>
      <c r="N58" s="161"/>
      <c r="O58" s="161"/>
      <c r="P58" s="161"/>
    </row>
    <row r="59" spans="2:18" x14ac:dyDescent="0.25">
      <c r="B59" s="157"/>
      <c r="C59" s="161"/>
      <c r="D59" s="161"/>
      <c r="E59" s="161"/>
      <c r="F59" s="162"/>
      <c r="G59" s="162"/>
      <c r="H59" s="162"/>
      <c r="I59" s="158"/>
      <c r="J59" s="159"/>
      <c r="K59" s="161"/>
      <c r="L59" s="165"/>
      <c r="M59" s="161"/>
      <c r="N59" s="161"/>
      <c r="O59" s="161"/>
      <c r="P59" s="161"/>
    </row>
    <row r="60" spans="2:18" x14ac:dyDescent="0.25">
      <c r="B60" s="157"/>
      <c r="C60" s="161"/>
      <c r="D60" s="161"/>
      <c r="E60" s="161"/>
      <c r="F60" s="162"/>
      <c r="G60" s="162"/>
      <c r="H60" s="162"/>
      <c r="I60" s="158"/>
      <c r="J60" s="159"/>
      <c r="K60" s="161"/>
      <c r="L60" s="165"/>
      <c r="M60" s="161"/>
      <c r="N60" s="161"/>
      <c r="O60" s="161"/>
      <c r="P60" s="161"/>
    </row>
    <row r="61" spans="2:18" x14ac:dyDescent="0.25">
      <c r="B61" s="157"/>
      <c r="C61" s="161"/>
      <c r="D61" s="161"/>
      <c r="E61" s="161"/>
      <c r="F61" s="162"/>
      <c r="G61" s="162"/>
      <c r="H61" s="162"/>
      <c r="I61" s="166"/>
      <c r="J61" s="166"/>
      <c r="K61" s="158"/>
      <c r="L61" s="92"/>
      <c r="M61" s="158"/>
      <c r="N61" s="158"/>
      <c r="O61" s="158"/>
      <c r="P61" s="158"/>
    </row>
    <row r="62" spans="2:18" ht="63" customHeight="1" x14ac:dyDescent="0.25">
      <c r="B62" s="167"/>
      <c r="D62" s="229" t="s">
        <v>107</v>
      </c>
      <c r="E62" s="230"/>
      <c r="F62" s="230"/>
      <c r="G62" s="230"/>
      <c r="H62" s="230"/>
      <c r="I62" s="230"/>
      <c r="J62" s="231"/>
      <c r="K62" s="168"/>
      <c r="M62" s="211" t="s">
        <v>126</v>
      </c>
    </row>
    <row r="63" spans="2:18" ht="70.5" customHeight="1" x14ac:dyDescent="0.25">
      <c r="B63" s="169"/>
      <c r="C63" s="170"/>
      <c r="D63" s="232"/>
      <c r="E63" s="233"/>
      <c r="F63" s="233"/>
      <c r="G63" s="233"/>
      <c r="H63" s="233"/>
      <c r="I63" s="233"/>
      <c r="J63" s="234"/>
      <c r="K63" s="168"/>
      <c r="M63" s="212" t="s">
        <v>116</v>
      </c>
    </row>
    <row r="64" spans="2:18" ht="17.100000000000001" customHeight="1" x14ac:dyDescent="0.25">
      <c r="B64" s="170"/>
      <c r="C64" s="170"/>
      <c r="D64" s="170"/>
      <c r="E64" s="170"/>
      <c r="F64" s="170"/>
      <c r="G64" s="170"/>
      <c r="H64" s="170"/>
      <c r="I64" s="170"/>
      <c r="J64" s="170"/>
      <c r="K64" s="170"/>
      <c r="L64" s="168"/>
    </row>
    <row r="65" spans="2:13" ht="17.100000000000001" customHeight="1" x14ac:dyDescent="0.25">
      <c r="B65" s="170"/>
      <c r="C65" s="170"/>
      <c r="D65" s="170"/>
      <c r="E65" s="170"/>
      <c r="F65" s="170"/>
      <c r="G65" s="170"/>
      <c r="H65" s="170"/>
      <c r="I65" s="170"/>
      <c r="J65" s="170"/>
      <c r="K65" s="170"/>
      <c r="L65" s="168"/>
      <c r="M65" s="209" t="s">
        <v>115</v>
      </c>
    </row>
    <row r="66" spans="2:13" ht="17.100000000000001" customHeight="1" x14ac:dyDescent="0.25">
      <c r="B66" s="170"/>
      <c r="C66" s="170"/>
      <c r="D66" s="170"/>
      <c r="E66" s="170"/>
      <c r="F66" s="170"/>
      <c r="G66" s="170"/>
      <c r="H66" s="170"/>
      <c r="I66" s="170"/>
      <c r="J66" s="170"/>
      <c r="K66" s="170"/>
      <c r="L66" s="168"/>
      <c r="M66">
        <f>IF(I57&lt;G57=FALSE,0,(1-I57/G57))</f>
        <v>0</v>
      </c>
    </row>
    <row r="67" spans="2:13" ht="17.100000000000001" customHeight="1" x14ac:dyDescent="0.25">
      <c r="B67" s="170"/>
      <c r="C67" s="170"/>
      <c r="D67" s="170"/>
      <c r="E67" s="170"/>
      <c r="F67" s="170"/>
      <c r="G67" s="170"/>
      <c r="H67" s="170"/>
      <c r="I67" s="170"/>
      <c r="J67" s="170"/>
      <c r="K67" s="170"/>
      <c r="L67" s="168"/>
    </row>
    <row r="68" spans="2:13" ht="17.100000000000001" customHeight="1" x14ac:dyDescent="0.25">
      <c r="B68" s="170"/>
      <c r="C68" s="170"/>
      <c r="D68" s="170"/>
      <c r="E68" s="170"/>
      <c r="F68" s="170"/>
      <c r="G68" s="170"/>
      <c r="H68" s="170"/>
      <c r="I68" s="170"/>
      <c r="J68" s="170"/>
      <c r="K68" s="170"/>
      <c r="L68" s="168"/>
    </row>
    <row r="69" spans="2:13" x14ac:dyDescent="0.25">
      <c r="D69" s="161"/>
    </row>
    <row r="70" spans="2:13" x14ac:dyDescent="0.25">
      <c r="D70" s="161"/>
    </row>
    <row r="71" spans="2:13" x14ac:dyDescent="0.25">
      <c r="E71" s="160"/>
      <c r="F71" s="160"/>
      <c r="H71" s="160"/>
      <c r="I71" s="160"/>
    </row>
    <row r="74" spans="2:13" x14ac:dyDescent="0.25">
      <c r="F74" s="160"/>
      <c r="G74" s="160"/>
    </row>
  </sheetData>
  <dataConsolidate/>
  <mergeCells count="11">
    <mergeCell ref="D62:J63"/>
    <mergeCell ref="B33:B34"/>
    <mergeCell ref="G44:I44"/>
    <mergeCell ref="D46:F46"/>
    <mergeCell ref="G46:I46"/>
    <mergeCell ref="J46:J48"/>
    <mergeCell ref="G53:I53"/>
    <mergeCell ref="J53:J55"/>
    <mergeCell ref="D56:F56"/>
    <mergeCell ref="D57:F57"/>
    <mergeCell ref="D53:F55"/>
  </mergeCells>
  <conditionalFormatting sqref="L49">
    <cfRule type="iconSet" priority="3">
      <iconSet iconSet="3Symbols2" showValue="0">
        <cfvo type="percent" val="0"/>
        <cfvo type="num" val="0" gte="0"/>
        <cfvo type="num" val="1"/>
      </iconSet>
    </cfRule>
  </conditionalFormatting>
  <conditionalFormatting sqref="L50:L51">
    <cfRule type="iconSet" priority="2">
      <iconSet iconSet="3Symbols2" showValue="0">
        <cfvo type="percent" val="0"/>
        <cfvo type="num" val="0" gte="0"/>
        <cfvo type="num" val="1"/>
      </iconSet>
    </cfRule>
  </conditionalFormatting>
  <conditionalFormatting sqref="L57">
    <cfRule type="iconSet" priority="4">
      <iconSet iconSet="3Symbols2" showValue="0">
        <cfvo type="percent" val="0"/>
        <cfvo type="num" val="0" gte="0"/>
        <cfvo type="num" val="1"/>
      </iconSet>
    </cfRule>
  </conditionalFormatting>
  <pageMargins left="0.23622047244094491" right="0.23622047244094491" top="0.74803149606299213" bottom="0.74803149606299213" header="0.31496062992125984" footer="0.31496062992125984"/>
  <pageSetup paperSize="9" scale="82" fitToHeight="0" orientation="portrait" r:id="rId1"/>
  <headerFooter>
    <oddFooter>&amp;L&amp;F/&amp;A&amp;R&amp;P/&amp;N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AC6C-E5EE-46BE-B4E4-BC9DAA1EF6C6}">
  <sheetPr>
    <pageSetUpPr fitToPage="1"/>
  </sheetPr>
  <dimension ref="B1:H41"/>
  <sheetViews>
    <sheetView showGridLines="0" view="pageBreakPreview" zoomScale="140" zoomScaleNormal="110" zoomScaleSheetLayoutView="140" workbookViewId="0">
      <pane xSplit="3" ySplit="2" topLeftCell="D17" activePane="bottomRight" state="frozen"/>
      <selection pane="topRight" activeCell="D1" sqref="D1"/>
      <selection pane="bottomLeft" activeCell="A5" sqref="A5"/>
      <selection pane="bottomRight" activeCell="D26" sqref="D26"/>
    </sheetView>
  </sheetViews>
  <sheetFormatPr defaultColWidth="8.85546875" defaultRowHeight="12.75" x14ac:dyDescent="0.25"/>
  <cols>
    <col min="1" max="1" width="0.42578125" style="1" customWidth="1"/>
    <col min="2" max="2" width="14.5703125" style="9" customWidth="1"/>
    <col min="3" max="3" width="6.85546875" style="2" bestFit="1" customWidth="1"/>
    <col min="4" max="4" width="61.5703125" style="3" customWidth="1"/>
    <col min="5" max="5" width="15.5703125" style="1" customWidth="1"/>
    <col min="6" max="6" width="15" style="1" customWidth="1"/>
    <col min="7" max="7" width="54.5703125" style="11" bestFit="1" customWidth="1"/>
    <col min="8" max="16384" width="8.85546875" style="1"/>
  </cols>
  <sheetData>
    <row r="1" spans="2:7" ht="2.1" customHeight="1" x14ac:dyDescent="0.25"/>
    <row r="2" spans="2:7" s="4" customFormat="1" ht="21" customHeight="1" thickBot="1" x14ac:dyDescent="0.3">
      <c r="B2" s="261" t="s">
        <v>106</v>
      </c>
      <c r="C2" s="261"/>
      <c r="D2" s="261"/>
      <c r="E2" s="261"/>
      <c r="F2" s="207"/>
      <c r="G2" s="44"/>
    </row>
    <row r="3" spans="2:7" s="4" customFormat="1" x14ac:dyDescent="0.25">
      <c r="B3" s="262" t="s">
        <v>27</v>
      </c>
      <c r="C3" s="29" t="s">
        <v>0</v>
      </c>
      <c r="D3" s="30" t="s">
        <v>110</v>
      </c>
      <c r="E3" s="216">
        <f>Evaluation!D7</f>
        <v>0</v>
      </c>
      <c r="G3" s="45"/>
    </row>
    <row r="4" spans="2:7" s="4" customFormat="1" x14ac:dyDescent="0.25">
      <c r="B4" s="263"/>
      <c r="C4" s="15"/>
      <c r="D4" s="16" t="s">
        <v>1</v>
      </c>
      <c r="E4" s="43" t="s">
        <v>100</v>
      </c>
      <c r="G4" s="51"/>
    </row>
    <row r="5" spans="2:7" s="4" customFormat="1" ht="13.5" thickBot="1" x14ac:dyDescent="0.3">
      <c r="B5" s="264"/>
      <c r="C5" s="32" t="s">
        <v>2</v>
      </c>
      <c r="D5" s="33" t="s">
        <v>111</v>
      </c>
      <c r="E5" s="217">
        <f>Evaluation!D8</f>
        <v>0</v>
      </c>
      <c r="G5" s="46"/>
    </row>
    <row r="6" spans="2:7" s="4" customFormat="1" ht="13.5" x14ac:dyDescent="0.25">
      <c r="B6" s="262" t="s">
        <v>114</v>
      </c>
      <c r="C6" s="29" t="s">
        <v>20</v>
      </c>
      <c r="D6" s="34" t="s">
        <v>101</v>
      </c>
      <c r="E6" s="35">
        <f>Sample!J69</f>
        <v>0</v>
      </c>
      <c r="G6" s="47" t="s">
        <v>103</v>
      </c>
    </row>
    <row r="7" spans="2:7" s="4" customFormat="1" ht="15" x14ac:dyDescent="0.25">
      <c r="B7" s="263"/>
      <c r="C7" s="12" t="s">
        <v>21</v>
      </c>
      <c r="D7" s="17" t="s">
        <v>102</v>
      </c>
      <c r="E7" s="18">
        <f>(E6^2)</f>
        <v>0</v>
      </c>
      <c r="G7" s="48"/>
    </row>
    <row r="8" spans="2:7" s="4" customFormat="1" x14ac:dyDescent="0.25">
      <c r="B8" s="263"/>
      <c r="C8" s="12"/>
      <c r="D8" s="19" t="s">
        <v>3</v>
      </c>
      <c r="E8" s="20">
        <v>0.95</v>
      </c>
      <c r="G8" s="48"/>
    </row>
    <row r="9" spans="2:7" s="4" customFormat="1" x14ac:dyDescent="0.25">
      <c r="B9" s="263"/>
      <c r="C9" s="12" t="s">
        <v>4</v>
      </c>
      <c r="D9" s="19" t="s">
        <v>5</v>
      </c>
      <c r="E9" s="21">
        <v>1.64</v>
      </c>
      <c r="G9" s="206"/>
    </row>
    <row r="10" spans="2:7" s="4" customFormat="1" x14ac:dyDescent="0.25">
      <c r="B10" s="263"/>
      <c r="C10" s="12"/>
      <c r="D10" s="13" t="s">
        <v>32</v>
      </c>
      <c r="E10" s="22" t="e">
        <f>Sample!H67/Sample!G66</f>
        <v>#DIV/0!</v>
      </c>
      <c r="G10" s="48"/>
    </row>
    <row r="11" spans="2:7" s="4" customFormat="1" x14ac:dyDescent="0.25">
      <c r="B11" s="263"/>
      <c r="C11" s="12" t="s">
        <v>6</v>
      </c>
      <c r="D11" s="19" t="s">
        <v>33</v>
      </c>
      <c r="E11" s="199" t="e">
        <f>E10*E3</f>
        <v>#DIV/0!</v>
      </c>
      <c r="G11" s="48"/>
    </row>
    <row r="12" spans="2:7" s="4" customFormat="1" x14ac:dyDescent="0.25">
      <c r="B12" s="263"/>
      <c r="C12" s="12"/>
      <c r="D12" s="19" t="s">
        <v>96</v>
      </c>
      <c r="E12" s="24" t="e">
        <f>Evaluation!D9</f>
        <v>#DIV/0!</v>
      </c>
      <c r="G12" s="48"/>
    </row>
    <row r="13" spans="2:7" s="4" customFormat="1" x14ac:dyDescent="0.25">
      <c r="B13" s="263"/>
      <c r="C13" s="12" t="s">
        <v>7</v>
      </c>
      <c r="D13" s="19" t="s">
        <v>113</v>
      </c>
      <c r="E13" s="202" t="e">
        <f>E12*E3</f>
        <v>#DIV/0!</v>
      </c>
      <c r="G13" s="48"/>
    </row>
    <row r="14" spans="2:7" s="4" customFormat="1" ht="13.5" thickBot="1" x14ac:dyDescent="0.3">
      <c r="B14" s="263"/>
      <c r="C14" s="12" t="s">
        <v>8</v>
      </c>
      <c r="D14" s="19" t="s">
        <v>112</v>
      </c>
      <c r="E14" s="23">
        <v>60</v>
      </c>
      <c r="G14" s="48"/>
    </row>
    <row r="15" spans="2:7" s="4" customFormat="1" ht="13.5" x14ac:dyDescent="0.25">
      <c r="B15" s="269" t="s">
        <v>28</v>
      </c>
      <c r="C15" s="29" t="s">
        <v>22</v>
      </c>
      <c r="D15" s="34" t="s">
        <v>34</v>
      </c>
      <c r="E15" s="31">
        <f>Sample!G66</f>
        <v>0</v>
      </c>
      <c r="G15" s="49"/>
    </row>
    <row r="16" spans="2:7" s="4" customFormat="1" ht="15" customHeight="1" x14ac:dyDescent="0.25">
      <c r="B16" s="267"/>
      <c r="C16" s="12" t="s">
        <v>23</v>
      </c>
      <c r="D16" s="25" t="s">
        <v>35</v>
      </c>
      <c r="E16" s="14">
        <f>Sample!H67</f>
        <v>0</v>
      </c>
      <c r="G16" s="48"/>
    </row>
    <row r="17" spans="2:8" s="4" customFormat="1" ht="15" customHeight="1" x14ac:dyDescent="0.25">
      <c r="B17" s="267"/>
      <c r="C17" s="26" t="s">
        <v>24</v>
      </c>
      <c r="D17" s="25" t="s">
        <v>9</v>
      </c>
      <c r="E17" s="18">
        <f>E16/60</f>
        <v>0</v>
      </c>
      <c r="F17" s="5"/>
      <c r="G17" s="48"/>
    </row>
    <row r="18" spans="2:8" s="4" customFormat="1" ht="15" customHeight="1" x14ac:dyDescent="0.25">
      <c r="B18" s="267"/>
      <c r="C18" s="26" t="s">
        <v>25</v>
      </c>
      <c r="D18" s="25" t="s">
        <v>36</v>
      </c>
      <c r="E18" s="14">
        <f>Sample!J69</f>
        <v>0</v>
      </c>
      <c r="G18" s="48"/>
      <c r="H18" s="197"/>
    </row>
    <row r="19" spans="2:8" s="4" customFormat="1" ht="15" x14ac:dyDescent="0.25">
      <c r="B19" s="267"/>
      <c r="C19" s="12" t="s">
        <v>26</v>
      </c>
      <c r="D19" s="27" t="s">
        <v>37</v>
      </c>
      <c r="E19" s="18">
        <f>E18^2</f>
        <v>0</v>
      </c>
      <c r="G19" s="48"/>
    </row>
    <row r="20" spans="2:8" s="4" customFormat="1" ht="14.25" customHeight="1" thickBot="1" x14ac:dyDescent="0.3">
      <c r="B20" s="270"/>
      <c r="C20" s="36" t="s">
        <v>122</v>
      </c>
      <c r="D20" s="37" t="s">
        <v>123</v>
      </c>
      <c r="E20" s="220" t="e">
        <f>'Estimation Model'!H87</f>
        <v>#DIV/0!</v>
      </c>
      <c r="G20" s="48"/>
    </row>
    <row r="21" spans="2:8" s="4" customFormat="1" ht="14.25" customHeight="1" x14ac:dyDescent="0.25">
      <c r="B21" s="266" t="s">
        <v>41</v>
      </c>
      <c r="C21" s="38" t="s">
        <v>30</v>
      </c>
      <c r="D21" s="39" t="s">
        <v>38</v>
      </c>
      <c r="E21" s="31">
        <f>Sample!J71</f>
        <v>0</v>
      </c>
      <c r="G21" s="48"/>
    </row>
    <row r="22" spans="2:8" s="4" customFormat="1" ht="15" customHeight="1" x14ac:dyDescent="0.25">
      <c r="B22" s="267"/>
      <c r="C22" s="26" t="s">
        <v>31</v>
      </c>
      <c r="D22" s="19" t="s">
        <v>39</v>
      </c>
      <c r="E22" s="14">
        <f>_xlfn.VAR.S(Sample!G5:G64)</f>
        <v>0</v>
      </c>
      <c r="G22" s="48"/>
    </row>
    <row r="23" spans="2:8" s="4" customFormat="1" ht="15" customHeight="1" x14ac:dyDescent="0.25">
      <c r="B23" s="267"/>
      <c r="C23" s="26"/>
      <c r="D23" s="19" t="s">
        <v>40</v>
      </c>
      <c r="E23" s="28">
        <f>IFERROR(E21/E22,0)</f>
        <v>0</v>
      </c>
      <c r="G23" s="48"/>
    </row>
    <row r="24" spans="2:8" s="4" customFormat="1" ht="15.75" customHeight="1" thickBot="1" x14ac:dyDescent="0.3">
      <c r="B24" s="268"/>
      <c r="C24" s="26"/>
      <c r="D24" s="19" t="s">
        <v>10</v>
      </c>
      <c r="E24" s="28">
        <f>IFERROR(E16/E15,0)</f>
        <v>0</v>
      </c>
      <c r="G24" s="48"/>
    </row>
    <row r="25" spans="2:8" s="4" customFormat="1" ht="12" customHeight="1" thickBot="1" x14ac:dyDescent="0.3">
      <c r="B25" s="271" t="s">
        <v>29</v>
      </c>
      <c r="C25" s="36"/>
      <c r="D25" s="265" t="str">
        <f>IF(E23&gt;E24/2,"Ratio estimation (error rates)","Mean-per-unit estimation (absolute errors)")</f>
        <v>Mean-per-unit estimation (absolute errors)</v>
      </c>
      <c r="E25" s="265"/>
      <c r="F25" s="31">
        <f>E5*(E16/E14)</f>
        <v>0</v>
      </c>
      <c r="G25" s="50" t="s">
        <v>93</v>
      </c>
    </row>
    <row r="26" spans="2:8" s="4" customFormat="1" ht="15.75" customHeight="1" thickBot="1" x14ac:dyDescent="0.3">
      <c r="B26" s="272"/>
      <c r="C26" s="29" t="s">
        <v>11</v>
      </c>
      <c r="D26" s="40" t="s">
        <v>92</v>
      </c>
      <c r="E26" s="41">
        <f>IF(LEFT(D25,1)="M",E17*E5,IFERROR(E3*E16/E15,0))</f>
        <v>0</v>
      </c>
      <c r="G26" s="50"/>
    </row>
    <row r="27" spans="2:8" s="4" customFormat="1" ht="15" customHeight="1" x14ac:dyDescent="0.25">
      <c r="B27" s="272"/>
      <c r="C27" s="12" t="s">
        <v>17</v>
      </c>
      <c r="D27" s="25" t="s">
        <v>18</v>
      </c>
      <c r="E27" s="28">
        <f>IFERROR(E26/E3,0)</f>
        <v>0</v>
      </c>
      <c r="F27" s="31">
        <f>E5*E9*(E18/SQRT(E14))</f>
        <v>0</v>
      </c>
      <c r="G27" s="48"/>
    </row>
    <row r="28" spans="2:8" s="4" customFormat="1" ht="15" customHeight="1" x14ac:dyDescent="0.25">
      <c r="B28" s="272"/>
      <c r="C28" s="12" t="s">
        <v>12</v>
      </c>
      <c r="D28" s="25" t="s">
        <v>13</v>
      </c>
      <c r="E28" s="23">
        <f>IF(LEFT(D25,1)="M",IFERROR(E5*E9*E18/SQRT(E14),0),IFERROR(E5*E9*E20/SQRT(E14),0))</f>
        <v>0</v>
      </c>
      <c r="G28" s="48"/>
    </row>
    <row r="29" spans="2:8" s="4" customFormat="1" ht="15" customHeight="1" x14ac:dyDescent="0.25">
      <c r="B29" s="272"/>
      <c r="C29" s="12"/>
      <c r="D29" s="25" t="s">
        <v>14</v>
      </c>
      <c r="E29" s="28">
        <f>IFERROR(E28/E3,0)</f>
        <v>0</v>
      </c>
      <c r="G29" s="48"/>
    </row>
    <row r="30" spans="2:8" s="4" customFormat="1" ht="15" customHeight="1" x14ac:dyDescent="0.25">
      <c r="B30" s="272"/>
      <c r="C30" s="12" t="s">
        <v>15</v>
      </c>
      <c r="D30" s="25" t="s">
        <v>16</v>
      </c>
      <c r="E30" s="23">
        <f>E26+E28</f>
        <v>0</v>
      </c>
      <c r="G30" s="46"/>
    </row>
    <row r="31" spans="2:8" ht="15.75" customHeight="1" thickBot="1" x14ac:dyDescent="0.3">
      <c r="B31" s="272"/>
      <c r="C31" s="32"/>
      <c r="D31" s="37" t="s">
        <v>19</v>
      </c>
      <c r="E31" s="42">
        <f>IFERROR(E30/E3,0)</f>
        <v>0</v>
      </c>
    </row>
    <row r="32" spans="2:8" ht="15" customHeight="1" x14ac:dyDescent="0.25"/>
    <row r="33" spans="2:5" ht="15" customHeight="1" x14ac:dyDescent="0.25">
      <c r="D33" s="8"/>
    </row>
    <row r="34" spans="2:5" ht="15" customHeight="1" x14ac:dyDescent="0.25">
      <c r="B34" s="10"/>
    </row>
    <row r="35" spans="2:5" ht="15" customHeight="1" x14ac:dyDescent="0.25">
      <c r="B35" s="10"/>
      <c r="E35" s="7"/>
    </row>
    <row r="36" spans="2:5" ht="15" customHeight="1" x14ac:dyDescent="0.25">
      <c r="B36" s="10"/>
    </row>
    <row r="37" spans="2:5" ht="94.5" customHeight="1" x14ac:dyDescent="0.25">
      <c r="B37" s="10"/>
    </row>
    <row r="38" spans="2:5" ht="15" customHeight="1" x14ac:dyDescent="0.25">
      <c r="B38" s="10"/>
      <c r="D38" s="6"/>
    </row>
    <row r="39" spans="2:5" ht="15" customHeight="1" x14ac:dyDescent="0.25">
      <c r="B39" s="10"/>
    </row>
    <row r="40" spans="2:5" ht="15" customHeight="1" x14ac:dyDescent="0.25">
      <c r="B40" s="10"/>
    </row>
    <row r="41" spans="2:5" ht="15" customHeight="1" x14ac:dyDescent="0.25">
      <c r="B41" s="10"/>
    </row>
  </sheetData>
  <mergeCells count="7">
    <mergeCell ref="B2:E2"/>
    <mergeCell ref="B3:B5"/>
    <mergeCell ref="B6:B14"/>
    <mergeCell ref="D25:E25"/>
    <mergeCell ref="B21:B24"/>
    <mergeCell ref="B15:B20"/>
    <mergeCell ref="B25:B31"/>
  </mergeCells>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A6DF9-B79A-4932-88C9-BAFDDAB6E776}">
  <sheetPr>
    <pageSetUpPr fitToPage="1"/>
  </sheetPr>
  <dimension ref="A1:M75"/>
  <sheetViews>
    <sheetView showGridLines="0" topLeftCell="B1" zoomScaleNormal="100" zoomScaleSheetLayoutView="100" workbookViewId="0">
      <pane ySplit="1" topLeftCell="A47" activePane="bottomLeft" state="frozen"/>
      <selection activeCell="D56" sqref="D56"/>
      <selection pane="bottomLeft" activeCell="N57" sqref="N57"/>
    </sheetView>
  </sheetViews>
  <sheetFormatPr defaultRowHeight="15" x14ac:dyDescent="0.25"/>
  <cols>
    <col min="1" max="1" width="3.140625" customWidth="1"/>
    <col min="2" max="2" width="29.7109375" customWidth="1"/>
    <col min="3" max="3" width="23.28515625" customWidth="1"/>
    <col min="4" max="4" width="19" customWidth="1"/>
    <col min="5" max="5" width="2.140625" customWidth="1"/>
    <col min="6" max="6" width="9.140625" customWidth="1"/>
    <col min="7" max="7" width="9.140625" bestFit="1" customWidth="1"/>
    <col min="8" max="8" width="9.140625" customWidth="1"/>
    <col min="9" max="9" width="10.42578125" customWidth="1"/>
    <col min="10" max="10" width="14.85546875" customWidth="1"/>
    <col min="11" max="11" width="5.140625" style="109" bestFit="1" customWidth="1"/>
    <col min="12" max="12" width="15" style="91" bestFit="1" customWidth="1"/>
  </cols>
  <sheetData>
    <row r="1" spans="2:12" s="52" customFormat="1" ht="27" x14ac:dyDescent="0.5">
      <c r="B1" s="53" t="s">
        <v>57</v>
      </c>
      <c r="C1" s="54"/>
      <c r="D1" s="55"/>
      <c r="G1" s="56"/>
      <c r="H1" s="56"/>
      <c r="I1" s="56"/>
      <c r="J1" s="56"/>
      <c r="K1" s="57"/>
      <c r="L1" s="56"/>
    </row>
    <row r="2" spans="2:12" s="52" customFormat="1" x14ac:dyDescent="0.25">
      <c r="B2" s="58"/>
      <c r="C2" s="54"/>
      <c r="D2" s="55"/>
      <c r="G2" s="56"/>
      <c r="H2" s="56"/>
      <c r="I2" s="56"/>
      <c r="J2" s="56"/>
      <c r="K2" s="57"/>
      <c r="L2" s="56"/>
    </row>
    <row r="3" spans="2:12" s="52" customFormat="1" ht="15.75" thickBot="1" x14ac:dyDescent="0.3">
      <c r="K3" s="57"/>
    </row>
    <row r="4" spans="2:12" s="52" customFormat="1" ht="15.75" thickBot="1" x14ac:dyDescent="0.3">
      <c r="B4" s="61" t="s">
        <v>43</v>
      </c>
      <c r="C4" s="61" t="s">
        <v>99</v>
      </c>
      <c r="D4" s="93" t="s">
        <v>125</v>
      </c>
      <c r="E4" s="94"/>
      <c r="F4" s="62" t="s">
        <v>46</v>
      </c>
      <c r="G4" s="62" t="s">
        <v>104</v>
      </c>
      <c r="H4" s="62" t="s">
        <v>91</v>
      </c>
      <c r="I4" s="62" t="s">
        <v>47</v>
      </c>
      <c r="J4" s="62" t="s">
        <v>48</v>
      </c>
      <c r="K4" s="57"/>
    </row>
    <row r="5" spans="2:12" s="52" customFormat="1" ht="14.45" customHeight="1" thickBot="1" x14ac:dyDescent="0.3">
      <c r="B5" s="71"/>
      <c r="C5" s="72">
        <v>1</v>
      </c>
      <c r="D5" s="192"/>
      <c r="E5" s="95"/>
      <c r="F5" s="63" t="str">
        <f>IF(H5=0,"PASSED","FAILED")</f>
        <v>PASSED</v>
      </c>
      <c r="G5" s="201">
        <f>-G7</f>
        <v>0</v>
      </c>
      <c r="H5" s="201">
        <f>-H7</f>
        <v>0</v>
      </c>
      <c r="I5" s="68">
        <f>H5-$H$68</f>
        <v>0</v>
      </c>
      <c r="J5" s="68">
        <f>POWER(I5,2)</f>
        <v>0</v>
      </c>
      <c r="K5" s="57"/>
    </row>
    <row r="6" spans="2:12" s="52" customFormat="1" ht="15.75" thickBot="1" x14ac:dyDescent="0.3">
      <c r="B6" s="64"/>
      <c r="C6" s="65">
        <v>2</v>
      </c>
      <c r="D6" s="193"/>
      <c r="E6" s="96"/>
      <c r="F6" s="63" t="str">
        <f t="shared" ref="F6:F64" si="0">IF(H6=0,"PASSED","FAILED")</f>
        <v>PASSED</v>
      </c>
      <c r="G6" s="201">
        <v>0</v>
      </c>
      <c r="H6" s="201">
        <v>0</v>
      </c>
      <c r="I6" s="67">
        <f t="shared" ref="I6:I63" si="1">H6-$H$68</f>
        <v>0</v>
      </c>
      <c r="J6" s="67">
        <f t="shared" ref="J6:J64" si="2">POWER(I6,2)</f>
        <v>0</v>
      </c>
      <c r="K6" s="88"/>
    </row>
    <row r="7" spans="2:12" s="52" customFormat="1" ht="15.75" thickBot="1" x14ac:dyDescent="0.3">
      <c r="B7" s="64"/>
      <c r="C7" s="65">
        <v>3</v>
      </c>
      <c r="D7" s="193"/>
      <c r="E7" s="96"/>
      <c r="F7" s="63" t="str">
        <f t="shared" si="0"/>
        <v>PASSED</v>
      </c>
      <c r="G7" s="201">
        <v>0</v>
      </c>
      <c r="H7" s="201">
        <v>0</v>
      </c>
      <c r="I7" s="67">
        <f t="shared" si="1"/>
        <v>0</v>
      </c>
      <c r="J7" s="67">
        <f t="shared" si="2"/>
        <v>0</v>
      </c>
      <c r="K7" s="88"/>
    </row>
    <row r="8" spans="2:12" s="52" customFormat="1" ht="15.75" thickBot="1" x14ac:dyDescent="0.3">
      <c r="B8" s="64"/>
      <c r="C8" s="72">
        <v>4</v>
      </c>
      <c r="D8" s="193"/>
      <c r="E8" s="96"/>
      <c r="F8" s="63" t="str">
        <f t="shared" si="0"/>
        <v>PASSED</v>
      </c>
      <c r="G8" s="201">
        <v>0</v>
      </c>
      <c r="H8" s="201">
        <v>0</v>
      </c>
      <c r="I8" s="67">
        <f>H8-$H$68</f>
        <v>0</v>
      </c>
      <c r="J8" s="67">
        <f t="shared" si="2"/>
        <v>0</v>
      </c>
      <c r="K8" s="88"/>
    </row>
    <row r="9" spans="2:12" s="52" customFormat="1" ht="15.75" thickBot="1" x14ac:dyDescent="0.3">
      <c r="B9" s="64"/>
      <c r="C9" s="65">
        <v>5</v>
      </c>
      <c r="D9" s="193"/>
      <c r="E9" s="96"/>
      <c r="F9" s="63" t="str">
        <f t="shared" si="0"/>
        <v>PASSED</v>
      </c>
      <c r="G9" s="201">
        <v>0</v>
      </c>
      <c r="H9" s="201">
        <v>0</v>
      </c>
      <c r="I9" s="67">
        <f>H9-$H$68</f>
        <v>0</v>
      </c>
      <c r="J9" s="67">
        <f t="shared" si="2"/>
        <v>0</v>
      </c>
      <c r="K9" s="88"/>
    </row>
    <row r="10" spans="2:12" s="52" customFormat="1" ht="15.75" thickBot="1" x14ac:dyDescent="0.3">
      <c r="B10" s="64"/>
      <c r="C10" s="65">
        <v>6</v>
      </c>
      <c r="D10" s="193"/>
      <c r="E10" s="96"/>
      <c r="F10" s="63" t="str">
        <f t="shared" si="0"/>
        <v>PASSED</v>
      </c>
      <c r="G10" s="201">
        <v>0</v>
      </c>
      <c r="H10" s="201">
        <v>0</v>
      </c>
      <c r="I10" s="67">
        <f>H10-$H$68</f>
        <v>0</v>
      </c>
      <c r="J10" s="67">
        <f t="shared" si="2"/>
        <v>0</v>
      </c>
      <c r="K10" s="57"/>
    </row>
    <row r="11" spans="2:12" s="52" customFormat="1" ht="15.75" thickBot="1" x14ac:dyDescent="0.3">
      <c r="B11" s="64"/>
      <c r="C11" s="72">
        <v>7</v>
      </c>
      <c r="D11" s="193"/>
      <c r="E11" s="96"/>
      <c r="F11" s="63" t="str">
        <f t="shared" si="0"/>
        <v>PASSED</v>
      </c>
      <c r="G11" s="201">
        <v>0</v>
      </c>
      <c r="H11" s="201">
        <v>0</v>
      </c>
      <c r="I11" s="67">
        <f t="shared" si="1"/>
        <v>0</v>
      </c>
      <c r="J11" s="67">
        <f t="shared" si="2"/>
        <v>0</v>
      </c>
      <c r="K11" s="57"/>
    </row>
    <row r="12" spans="2:12" s="52" customFormat="1" ht="15.75" thickBot="1" x14ac:dyDescent="0.3">
      <c r="B12" s="64"/>
      <c r="C12" s="65">
        <v>8</v>
      </c>
      <c r="D12" s="193"/>
      <c r="E12" s="96"/>
      <c r="F12" s="63" t="str">
        <f t="shared" si="0"/>
        <v>PASSED</v>
      </c>
      <c r="G12" s="201">
        <v>0</v>
      </c>
      <c r="H12" s="201">
        <v>0</v>
      </c>
      <c r="I12" s="67">
        <f t="shared" si="1"/>
        <v>0</v>
      </c>
      <c r="J12" s="67">
        <f t="shared" si="2"/>
        <v>0</v>
      </c>
      <c r="K12" s="57"/>
    </row>
    <row r="13" spans="2:12" s="52" customFormat="1" ht="15.75" thickBot="1" x14ac:dyDescent="0.3">
      <c r="B13" s="64"/>
      <c r="C13" s="65">
        <v>9</v>
      </c>
      <c r="D13" s="193"/>
      <c r="E13" s="96"/>
      <c r="F13" s="63" t="str">
        <f t="shared" si="0"/>
        <v>PASSED</v>
      </c>
      <c r="G13" s="201">
        <v>0</v>
      </c>
      <c r="H13" s="201">
        <v>0</v>
      </c>
      <c r="I13" s="67">
        <f t="shared" si="1"/>
        <v>0</v>
      </c>
      <c r="J13" s="67">
        <f t="shared" si="2"/>
        <v>0</v>
      </c>
      <c r="K13" s="57"/>
    </row>
    <row r="14" spans="2:12" s="52" customFormat="1" ht="15.75" thickBot="1" x14ac:dyDescent="0.3">
      <c r="B14" s="64"/>
      <c r="C14" s="72">
        <v>10</v>
      </c>
      <c r="D14" s="193"/>
      <c r="E14" s="96"/>
      <c r="F14" s="63" t="str">
        <f t="shared" si="0"/>
        <v>PASSED</v>
      </c>
      <c r="G14" s="201">
        <v>0</v>
      </c>
      <c r="H14" s="201">
        <v>0</v>
      </c>
      <c r="I14" s="67">
        <f t="shared" si="1"/>
        <v>0</v>
      </c>
      <c r="J14" s="67">
        <f t="shared" si="2"/>
        <v>0</v>
      </c>
      <c r="K14" s="57"/>
    </row>
    <row r="15" spans="2:12" s="52" customFormat="1" ht="15.75" thickBot="1" x14ac:dyDescent="0.3">
      <c r="B15" s="64"/>
      <c r="C15" s="65">
        <v>11</v>
      </c>
      <c r="D15" s="193"/>
      <c r="E15" s="96"/>
      <c r="F15" s="63" t="str">
        <f t="shared" si="0"/>
        <v>PASSED</v>
      </c>
      <c r="G15" s="201">
        <v>0</v>
      </c>
      <c r="H15" s="201">
        <v>0</v>
      </c>
      <c r="I15" s="67">
        <f>H15-$H$68</f>
        <v>0</v>
      </c>
      <c r="J15" s="67">
        <f t="shared" si="2"/>
        <v>0</v>
      </c>
      <c r="K15" s="57"/>
    </row>
    <row r="16" spans="2:12" s="52" customFormat="1" ht="15.75" thickBot="1" x14ac:dyDescent="0.3">
      <c r="B16" s="64"/>
      <c r="C16" s="65">
        <v>12</v>
      </c>
      <c r="D16" s="193"/>
      <c r="E16" s="96"/>
      <c r="F16" s="63" t="str">
        <f t="shared" si="0"/>
        <v>PASSED</v>
      </c>
      <c r="G16" s="201">
        <v>0</v>
      </c>
      <c r="H16" s="201">
        <v>0</v>
      </c>
      <c r="I16" s="67">
        <f t="shared" si="1"/>
        <v>0</v>
      </c>
      <c r="J16" s="67">
        <f t="shared" si="2"/>
        <v>0</v>
      </c>
      <c r="K16" s="57"/>
    </row>
    <row r="17" spans="2:11" s="52" customFormat="1" ht="15.75" thickBot="1" x14ac:dyDescent="0.3">
      <c r="B17" s="64"/>
      <c r="C17" s="72">
        <v>13</v>
      </c>
      <c r="D17" s="193"/>
      <c r="E17" s="96"/>
      <c r="F17" s="63" t="str">
        <f t="shared" si="0"/>
        <v>PASSED</v>
      </c>
      <c r="G17" s="201">
        <v>0</v>
      </c>
      <c r="H17" s="201">
        <v>0</v>
      </c>
      <c r="I17" s="67">
        <f t="shared" si="1"/>
        <v>0</v>
      </c>
      <c r="J17" s="67">
        <f t="shared" si="2"/>
        <v>0</v>
      </c>
      <c r="K17" s="57"/>
    </row>
    <row r="18" spans="2:11" s="52" customFormat="1" ht="15.75" thickBot="1" x14ac:dyDescent="0.3">
      <c r="B18" s="64"/>
      <c r="C18" s="65">
        <v>14</v>
      </c>
      <c r="D18" s="193"/>
      <c r="E18" s="96"/>
      <c r="F18" s="63" t="str">
        <f t="shared" si="0"/>
        <v>PASSED</v>
      </c>
      <c r="G18" s="201">
        <v>0</v>
      </c>
      <c r="H18" s="201">
        <v>0</v>
      </c>
      <c r="I18" s="67">
        <f t="shared" si="1"/>
        <v>0</v>
      </c>
      <c r="J18" s="67">
        <f t="shared" si="2"/>
        <v>0</v>
      </c>
      <c r="K18" s="57"/>
    </row>
    <row r="19" spans="2:11" s="52" customFormat="1" ht="15.75" thickBot="1" x14ac:dyDescent="0.3">
      <c r="B19" s="64"/>
      <c r="C19" s="65">
        <v>15</v>
      </c>
      <c r="D19" s="193"/>
      <c r="E19" s="96"/>
      <c r="F19" s="63" t="str">
        <f t="shared" si="0"/>
        <v>PASSED</v>
      </c>
      <c r="G19" s="201">
        <v>0</v>
      </c>
      <c r="H19" s="201">
        <v>0</v>
      </c>
      <c r="I19" s="67">
        <f t="shared" si="1"/>
        <v>0</v>
      </c>
      <c r="J19" s="67">
        <f t="shared" si="2"/>
        <v>0</v>
      </c>
      <c r="K19" s="57"/>
    </row>
    <row r="20" spans="2:11" s="52" customFormat="1" ht="15.75" thickBot="1" x14ac:dyDescent="0.3">
      <c r="B20" s="64"/>
      <c r="C20" s="72">
        <v>16</v>
      </c>
      <c r="D20" s="193"/>
      <c r="E20" s="96"/>
      <c r="F20" s="63" t="str">
        <f t="shared" si="0"/>
        <v>PASSED</v>
      </c>
      <c r="G20" s="201">
        <v>0</v>
      </c>
      <c r="H20" s="201">
        <v>0</v>
      </c>
      <c r="I20" s="67">
        <f t="shared" si="1"/>
        <v>0</v>
      </c>
      <c r="J20" s="67">
        <f t="shared" si="2"/>
        <v>0</v>
      </c>
      <c r="K20" s="57"/>
    </row>
    <row r="21" spans="2:11" s="52" customFormat="1" ht="15.75" thickBot="1" x14ac:dyDescent="0.3">
      <c r="B21" s="64"/>
      <c r="C21" s="65">
        <v>17</v>
      </c>
      <c r="D21" s="193"/>
      <c r="E21" s="96"/>
      <c r="F21" s="63" t="str">
        <f t="shared" si="0"/>
        <v>PASSED</v>
      </c>
      <c r="G21" s="201">
        <v>0</v>
      </c>
      <c r="H21" s="201">
        <v>0</v>
      </c>
      <c r="I21" s="67">
        <f t="shared" si="1"/>
        <v>0</v>
      </c>
      <c r="J21" s="67">
        <f t="shared" si="2"/>
        <v>0</v>
      </c>
      <c r="K21" s="57"/>
    </row>
    <row r="22" spans="2:11" s="52" customFormat="1" ht="15.75" thickBot="1" x14ac:dyDescent="0.3">
      <c r="B22" s="64"/>
      <c r="C22" s="65">
        <v>18</v>
      </c>
      <c r="D22" s="193"/>
      <c r="E22" s="96"/>
      <c r="F22" s="63" t="str">
        <f t="shared" si="0"/>
        <v>PASSED</v>
      </c>
      <c r="G22" s="201">
        <v>0</v>
      </c>
      <c r="H22" s="201">
        <v>0</v>
      </c>
      <c r="I22" s="67">
        <f t="shared" si="1"/>
        <v>0</v>
      </c>
      <c r="J22" s="67">
        <f t="shared" si="2"/>
        <v>0</v>
      </c>
      <c r="K22" s="57"/>
    </row>
    <row r="23" spans="2:11" s="52" customFormat="1" ht="15.75" thickBot="1" x14ac:dyDescent="0.3">
      <c r="B23" s="64"/>
      <c r="C23" s="72">
        <v>19</v>
      </c>
      <c r="D23" s="193"/>
      <c r="E23" s="96"/>
      <c r="F23" s="63" t="str">
        <f t="shared" si="0"/>
        <v>PASSED</v>
      </c>
      <c r="G23" s="201">
        <v>0</v>
      </c>
      <c r="H23" s="201">
        <v>0</v>
      </c>
      <c r="I23" s="67">
        <f t="shared" si="1"/>
        <v>0</v>
      </c>
      <c r="J23" s="67">
        <f t="shared" si="2"/>
        <v>0</v>
      </c>
      <c r="K23" s="57"/>
    </row>
    <row r="24" spans="2:11" s="52" customFormat="1" ht="15.75" thickBot="1" x14ac:dyDescent="0.3">
      <c r="B24" s="64"/>
      <c r="C24" s="65">
        <v>20</v>
      </c>
      <c r="D24" s="193"/>
      <c r="E24" s="96"/>
      <c r="F24" s="63" t="str">
        <f t="shared" si="0"/>
        <v>PASSED</v>
      </c>
      <c r="G24" s="201">
        <v>0</v>
      </c>
      <c r="H24" s="201">
        <v>0</v>
      </c>
      <c r="I24" s="67">
        <f t="shared" si="1"/>
        <v>0</v>
      </c>
      <c r="J24" s="67">
        <f t="shared" si="2"/>
        <v>0</v>
      </c>
      <c r="K24" s="57"/>
    </row>
    <row r="25" spans="2:11" s="52" customFormat="1" ht="15.75" thickBot="1" x14ac:dyDescent="0.3">
      <c r="B25" s="64"/>
      <c r="C25" s="65">
        <v>21</v>
      </c>
      <c r="D25" s="193"/>
      <c r="E25" s="96"/>
      <c r="F25" s="63" t="str">
        <f t="shared" si="0"/>
        <v>PASSED</v>
      </c>
      <c r="G25" s="201">
        <v>0</v>
      </c>
      <c r="H25" s="201">
        <v>0</v>
      </c>
      <c r="I25" s="67">
        <f t="shared" si="1"/>
        <v>0</v>
      </c>
      <c r="J25" s="67">
        <f t="shared" si="2"/>
        <v>0</v>
      </c>
      <c r="K25" s="57"/>
    </row>
    <row r="26" spans="2:11" s="52" customFormat="1" ht="15.75" thickBot="1" x14ac:dyDescent="0.3">
      <c r="B26" s="64"/>
      <c r="C26" s="72">
        <v>22</v>
      </c>
      <c r="D26" s="193"/>
      <c r="E26" s="96"/>
      <c r="F26" s="63" t="str">
        <f t="shared" si="0"/>
        <v>PASSED</v>
      </c>
      <c r="G26" s="201">
        <v>0</v>
      </c>
      <c r="H26" s="201">
        <v>0</v>
      </c>
      <c r="I26" s="67">
        <f>H26-$H$68</f>
        <v>0</v>
      </c>
      <c r="J26" s="67">
        <f t="shared" si="2"/>
        <v>0</v>
      </c>
      <c r="K26" s="57"/>
    </row>
    <row r="27" spans="2:11" s="52" customFormat="1" ht="15.75" thickBot="1" x14ac:dyDescent="0.3">
      <c r="B27" s="64"/>
      <c r="C27" s="65">
        <v>23</v>
      </c>
      <c r="D27" s="193"/>
      <c r="E27" s="96"/>
      <c r="F27" s="63" t="str">
        <f t="shared" si="0"/>
        <v>PASSED</v>
      </c>
      <c r="G27" s="201">
        <v>0</v>
      </c>
      <c r="H27" s="201">
        <v>0</v>
      </c>
      <c r="I27" s="67">
        <f t="shared" si="1"/>
        <v>0</v>
      </c>
      <c r="J27" s="67">
        <f t="shared" si="2"/>
        <v>0</v>
      </c>
      <c r="K27" s="57"/>
    </row>
    <row r="28" spans="2:11" s="52" customFormat="1" ht="15.75" thickBot="1" x14ac:dyDescent="0.3">
      <c r="B28" s="64"/>
      <c r="C28" s="65">
        <v>24</v>
      </c>
      <c r="D28" s="193"/>
      <c r="E28" s="96"/>
      <c r="F28" s="63" t="str">
        <f t="shared" si="0"/>
        <v>PASSED</v>
      </c>
      <c r="G28" s="201">
        <v>0</v>
      </c>
      <c r="H28" s="201">
        <v>0</v>
      </c>
      <c r="I28" s="67">
        <f t="shared" si="1"/>
        <v>0</v>
      </c>
      <c r="J28" s="67">
        <f t="shared" si="2"/>
        <v>0</v>
      </c>
      <c r="K28" s="57"/>
    </row>
    <row r="29" spans="2:11" s="52" customFormat="1" ht="15.75" thickBot="1" x14ac:dyDescent="0.3">
      <c r="B29" s="64"/>
      <c r="C29" s="72">
        <v>25</v>
      </c>
      <c r="D29" s="193"/>
      <c r="E29" s="96"/>
      <c r="F29" s="63" t="str">
        <f t="shared" si="0"/>
        <v>PASSED</v>
      </c>
      <c r="G29" s="201">
        <v>0</v>
      </c>
      <c r="H29" s="201">
        <v>0</v>
      </c>
      <c r="I29" s="67">
        <f t="shared" si="1"/>
        <v>0</v>
      </c>
      <c r="J29" s="67">
        <f t="shared" si="2"/>
        <v>0</v>
      </c>
      <c r="K29" s="57"/>
    </row>
    <row r="30" spans="2:11" s="52" customFormat="1" ht="15.75" thickBot="1" x14ac:dyDescent="0.3">
      <c r="B30" s="64"/>
      <c r="C30" s="65">
        <v>26</v>
      </c>
      <c r="D30" s="193"/>
      <c r="E30" s="96"/>
      <c r="F30" s="63" t="str">
        <f t="shared" si="0"/>
        <v>PASSED</v>
      </c>
      <c r="G30" s="201">
        <v>0</v>
      </c>
      <c r="H30" s="201">
        <v>0</v>
      </c>
      <c r="I30" s="67">
        <f t="shared" si="1"/>
        <v>0</v>
      </c>
      <c r="J30" s="67">
        <f t="shared" si="2"/>
        <v>0</v>
      </c>
      <c r="K30" s="57"/>
    </row>
    <row r="31" spans="2:11" s="52" customFormat="1" ht="15.75" thickBot="1" x14ac:dyDescent="0.3">
      <c r="B31" s="64"/>
      <c r="C31" s="65">
        <v>27</v>
      </c>
      <c r="D31" s="193"/>
      <c r="E31" s="96"/>
      <c r="F31" s="63" t="str">
        <f t="shared" si="0"/>
        <v>PASSED</v>
      </c>
      <c r="G31" s="201">
        <v>0</v>
      </c>
      <c r="H31" s="201">
        <v>0</v>
      </c>
      <c r="I31" s="67">
        <f t="shared" si="1"/>
        <v>0</v>
      </c>
      <c r="J31" s="67">
        <f t="shared" si="2"/>
        <v>0</v>
      </c>
      <c r="K31" s="57"/>
    </row>
    <row r="32" spans="2:11" s="52" customFormat="1" ht="15.75" thickBot="1" x14ac:dyDescent="0.3">
      <c r="B32" s="64"/>
      <c r="C32" s="72">
        <v>28</v>
      </c>
      <c r="D32" s="193"/>
      <c r="E32" s="96"/>
      <c r="F32" s="63" t="str">
        <f t="shared" si="0"/>
        <v>PASSED</v>
      </c>
      <c r="G32" s="201">
        <v>0</v>
      </c>
      <c r="H32" s="201">
        <v>0</v>
      </c>
      <c r="I32" s="67">
        <f t="shared" si="1"/>
        <v>0</v>
      </c>
      <c r="J32" s="67">
        <f t="shared" si="2"/>
        <v>0</v>
      </c>
      <c r="K32" s="57"/>
    </row>
    <row r="33" spans="2:11" s="52" customFormat="1" ht="15.75" thickBot="1" x14ac:dyDescent="0.3">
      <c r="B33" s="64"/>
      <c r="C33" s="65">
        <v>29</v>
      </c>
      <c r="D33" s="193"/>
      <c r="E33" s="96"/>
      <c r="F33" s="63" t="str">
        <f t="shared" si="0"/>
        <v>PASSED</v>
      </c>
      <c r="G33" s="201">
        <v>0</v>
      </c>
      <c r="H33" s="201">
        <v>0</v>
      </c>
      <c r="I33" s="67">
        <f t="shared" si="1"/>
        <v>0</v>
      </c>
      <c r="J33" s="67">
        <f t="shared" si="2"/>
        <v>0</v>
      </c>
      <c r="K33" s="57"/>
    </row>
    <row r="34" spans="2:11" s="52" customFormat="1" ht="15.75" thickBot="1" x14ac:dyDescent="0.3">
      <c r="B34" s="64"/>
      <c r="C34" s="65">
        <v>30</v>
      </c>
      <c r="D34" s="193"/>
      <c r="E34" s="96"/>
      <c r="F34" s="63" t="str">
        <f t="shared" si="0"/>
        <v>PASSED</v>
      </c>
      <c r="G34" s="201">
        <v>0</v>
      </c>
      <c r="H34" s="201">
        <v>0</v>
      </c>
      <c r="I34" s="67">
        <f t="shared" si="1"/>
        <v>0</v>
      </c>
      <c r="J34" s="67">
        <f t="shared" si="2"/>
        <v>0</v>
      </c>
      <c r="K34" s="57"/>
    </row>
    <row r="35" spans="2:11" s="52" customFormat="1" ht="15.75" thickBot="1" x14ac:dyDescent="0.3">
      <c r="B35" s="64"/>
      <c r="C35" s="72">
        <v>31</v>
      </c>
      <c r="D35" s="193"/>
      <c r="E35" s="96"/>
      <c r="F35" s="63" t="str">
        <f t="shared" si="0"/>
        <v>PASSED</v>
      </c>
      <c r="G35" s="201">
        <v>0</v>
      </c>
      <c r="H35" s="201">
        <v>0</v>
      </c>
      <c r="I35" s="67">
        <f t="shared" si="1"/>
        <v>0</v>
      </c>
      <c r="J35" s="67">
        <f t="shared" si="2"/>
        <v>0</v>
      </c>
      <c r="K35" s="57"/>
    </row>
    <row r="36" spans="2:11" s="52" customFormat="1" ht="15.75" thickBot="1" x14ac:dyDescent="0.3">
      <c r="B36" s="64"/>
      <c r="C36" s="65">
        <v>32</v>
      </c>
      <c r="D36" s="193"/>
      <c r="E36" s="96"/>
      <c r="F36" s="63" t="str">
        <f t="shared" si="0"/>
        <v>PASSED</v>
      </c>
      <c r="G36" s="201">
        <v>0</v>
      </c>
      <c r="H36" s="201">
        <v>0</v>
      </c>
      <c r="I36" s="67">
        <f t="shared" si="1"/>
        <v>0</v>
      </c>
      <c r="J36" s="67">
        <f t="shared" si="2"/>
        <v>0</v>
      </c>
      <c r="K36" s="57"/>
    </row>
    <row r="37" spans="2:11" s="52" customFormat="1" ht="15.75" thickBot="1" x14ac:dyDescent="0.3">
      <c r="B37" s="64"/>
      <c r="C37" s="65">
        <v>33</v>
      </c>
      <c r="D37" s="193"/>
      <c r="E37" s="96"/>
      <c r="F37" s="63" t="str">
        <f t="shared" si="0"/>
        <v>PASSED</v>
      </c>
      <c r="G37" s="201">
        <v>0</v>
      </c>
      <c r="H37" s="201">
        <v>0</v>
      </c>
      <c r="I37" s="67">
        <f t="shared" si="1"/>
        <v>0</v>
      </c>
      <c r="J37" s="67">
        <f t="shared" si="2"/>
        <v>0</v>
      </c>
      <c r="K37" s="57"/>
    </row>
    <row r="38" spans="2:11" s="52" customFormat="1" ht="15.75" thickBot="1" x14ac:dyDescent="0.3">
      <c r="B38" s="64"/>
      <c r="C38" s="72">
        <v>34</v>
      </c>
      <c r="D38" s="193"/>
      <c r="E38" s="96"/>
      <c r="F38" s="63" t="str">
        <f t="shared" si="0"/>
        <v>PASSED</v>
      </c>
      <c r="G38" s="201">
        <v>0</v>
      </c>
      <c r="H38" s="201">
        <v>0</v>
      </c>
      <c r="I38" s="67">
        <f t="shared" si="1"/>
        <v>0</v>
      </c>
      <c r="J38" s="67">
        <f t="shared" si="2"/>
        <v>0</v>
      </c>
      <c r="K38" s="57"/>
    </row>
    <row r="39" spans="2:11" s="52" customFormat="1" ht="15.75" thickBot="1" x14ac:dyDescent="0.3">
      <c r="B39" s="64"/>
      <c r="C39" s="65">
        <v>35</v>
      </c>
      <c r="D39" s="193"/>
      <c r="E39" s="96"/>
      <c r="F39" s="63" t="str">
        <f t="shared" si="0"/>
        <v>PASSED</v>
      </c>
      <c r="G39" s="201">
        <v>0</v>
      </c>
      <c r="H39" s="201">
        <v>0</v>
      </c>
      <c r="I39" s="67">
        <f t="shared" si="1"/>
        <v>0</v>
      </c>
      <c r="J39" s="67">
        <f t="shared" si="2"/>
        <v>0</v>
      </c>
      <c r="K39" s="57"/>
    </row>
    <row r="40" spans="2:11" s="52" customFormat="1" ht="15.75" thickBot="1" x14ac:dyDescent="0.3">
      <c r="B40" s="64"/>
      <c r="C40" s="65">
        <v>36</v>
      </c>
      <c r="D40" s="193"/>
      <c r="E40" s="96"/>
      <c r="F40" s="63" t="str">
        <f t="shared" si="0"/>
        <v>PASSED</v>
      </c>
      <c r="G40" s="201">
        <v>0</v>
      </c>
      <c r="H40" s="201">
        <v>0</v>
      </c>
      <c r="I40" s="67">
        <f t="shared" si="1"/>
        <v>0</v>
      </c>
      <c r="J40" s="67">
        <f t="shared" si="2"/>
        <v>0</v>
      </c>
      <c r="K40" s="57"/>
    </row>
    <row r="41" spans="2:11" s="52" customFormat="1" ht="15.75" thickBot="1" x14ac:dyDescent="0.3">
      <c r="B41" s="64"/>
      <c r="C41" s="72">
        <v>37</v>
      </c>
      <c r="D41" s="193"/>
      <c r="E41" s="96"/>
      <c r="F41" s="63" t="str">
        <f t="shared" si="0"/>
        <v>PASSED</v>
      </c>
      <c r="G41" s="201">
        <v>0</v>
      </c>
      <c r="H41" s="201">
        <v>0</v>
      </c>
      <c r="I41" s="67">
        <f t="shared" si="1"/>
        <v>0</v>
      </c>
      <c r="J41" s="67">
        <f t="shared" si="2"/>
        <v>0</v>
      </c>
      <c r="K41" s="57"/>
    </row>
    <row r="42" spans="2:11" s="52" customFormat="1" ht="15.75" thickBot="1" x14ac:dyDescent="0.3">
      <c r="B42" s="64"/>
      <c r="C42" s="65">
        <v>38</v>
      </c>
      <c r="D42" s="193"/>
      <c r="E42" s="96"/>
      <c r="F42" s="63" t="str">
        <f t="shared" si="0"/>
        <v>PASSED</v>
      </c>
      <c r="G42" s="201">
        <v>0</v>
      </c>
      <c r="H42" s="201">
        <v>0</v>
      </c>
      <c r="I42" s="67">
        <f t="shared" si="1"/>
        <v>0</v>
      </c>
      <c r="J42" s="67">
        <f t="shared" si="2"/>
        <v>0</v>
      </c>
      <c r="K42" s="57"/>
    </row>
    <row r="43" spans="2:11" s="52" customFormat="1" ht="15.75" thickBot="1" x14ac:dyDescent="0.3">
      <c r="B43" s="64"/>
      <c r="C43" s="65">
        <v>39</v>
      </c>
      <c r="D43" s="193"/>
      <c r="E43" s="96"/>
      <c r="F43" s="63" t="str">
        <f t="shared" si="0"/>
        <v>PASSED</v>
      </c>
      <c r="G43" s="201">
        <v>0</v>
      </c>
      <c r="H43" s="201">
        <v>0</v>
      </c>
      <c r="I43" s="67">
        <f t="shared" si="1"/>
        <v>0</v>
      </c>
      <c r="J43" s="67">
        <f t="shared" si="2"/>
        <v>0</v>
      </c>
      <c r="K43" s="57"/>
    </row>
    <row r="44" spans="2:11" s="52" customFormat="1" ht="15.75" thickBot="1" x14ac:dyDescent="0.3">
      <c r="B44" s="64"/>
      <c r="C44" s="72">
        <v>40</v>
      </c>
      <c r="D44" s="193"/>
      <c r="E44" s="96"/>
      <c r="F44" s="63" t="str">
        <f t="shared" si="0"/>
        <v>PASSED</v>
      </c>
      <c r="G44" s="201">
        <v>0</v>
      </c>
      <c r="H44" s="201">
        <v>0</v>
      </c>
      <c r="I44" s="67">
        <f t="shared" si="1"/>
        <v>0</v>
      </c>
      <c r="J44" s="67">
        <f t="shared" si="2"/>
        <v>0</v>
      </c>
      <c r="K44" s="57"/>
    </row>
    <row r="45" spans="2:11" s="52" customFormat="1" ht="15.75" thickBot="1" x14ac:dyDescent="0.3">
      <c r="B45" s="64"/>
      <c r="C45" s="65">
        <v>41</v>
      </c>
      <c r="D45" s="194"/>
      <c r="E45" s="66"/>
      <c r="F45" s="63" t="str">
        <f t="shared" si="0"/>
        <v>PASSED</v>
      </c>
      <c r="G45" s="201">
        <v>0</v>
      </c>
      <c r="H45" s="201">
        <v>0</v>
      </c>
      <c r="I45" s="67">
        <f t="shared" si="1"/>
        <v>0</v>
      </c>
      <c r="J45" s="67">
        <f t="shared" si="2"/>
        <v>0</v>
      </c>
      <c r="K45" s="57"/>
    </row>
    <row r="46" spans="2:11" s="52" customFormat="1" ht="15.75" thickBot="1" x14ac:dyDescent="0.3">
      <c r="B46" s="64"/>
      <c r="C46" s="72">
        <v>42</v>
      </c>
      <c r="D46" s="195"/>
      <c r="E46" s="70"/>
      <c r="F46" s="63" t="str">
        <f t="shared" si="0"/>
        <v>PASSED</v>
      </c>
      <c r="G46" s="201">
        <v>0</v>
      </c>
      <c r="H46" s="201">
        <v>0</v>
      </c>
      <c r="I46" s="67">
        <f t="shared" si="1"/>
        <v>0</v>
      </c>
      <c r="J46" s="67">
        <f t="shared" si="2"/>
        <v>0</v>
      </c>
      <c r="K46" s="57"/>
    </row>
    <row r="47" spans="2:11" s="52" customFormat="1" ht="15.75" thickBot="1" x14ac:dyDescent="0.3">
      <c r="B47" s="64"/>
      <c r="C47" s="65">
        <v>43</v>
      </c>
      <c r="D47" s="195"/>
      <c r="E47" s="70"/>
      <c r="F47" s="63" t="str">
        <f t="shared" si="0"/>
        <v>PASSED</v>
      </c>
      <c r="G47" s="201">
        <v>0</v>
      </c>
      <c r="H47" s="201">
        <v>0</v>
      </c>
      <c r="I47" s="67">
        <f t="shared" si="1"/>
        <v>0</v>
      </c>
      <c r="J47" s="67">
        <f t="shared" si="2"/>
        <v>0</v>
      </c>
      <c r="K47" s="57"/>
    </row>
    <row r="48" spans="2:11" s="52" customFormat="1" ht="15.75" thickBot="1" x14ac:dyDescent="0.3">
      <c r="B48" s="64"/>
      <c r="C48" s="72">
        <v>44</v>
      </c>
      <c r="D48" s="195"/>
      <c r="E48" s="70"/>
      <c r="F48" s="63" t="str">
        <f t="shared" si="0"/>
        <v>PASSED</v>
      </c>
      <c r="G48" s="201">
        <v>0</v>
      </c>
      <c r="H48" s="201">
        <v>0</v>
      </c>
      <c r="I48" s="67">
        <f t="shared" si="1"/>
        <v>0</v>
      </c>
      <c r="J48" s="67">
        <f t="shared" si="2"/>
        <v>0</v>
      </c>
      <c r="K48" s="57"/>
    </row>
    <row r="49" spans="2:11" s="52" customFormat="1" ht="15.75" thickBot="1" x14ac:dyDescent="0.3">
      <c r="B49" s="64"/>
      <c r="C49" s="65">
        <v>45</v>
      </c>
      <c r="D49" s="195"/>
      <c r="E49" s="70"/>
      <c r="F49" s="63" t="str">
        <f t="shared" si="0"/>
        <v>PASSED</v>
      </c>
      <c r="G49" s="201">
        <v>0</v>
      </c>
      <c r="H49" s="201">
        <v>0</v>
      </c>
      <c r="I49" s="67">
        <f>H49-$H$68</f>
        <v>0</v>
      </c>
      <c r="J49" s="67">
        <f t="shared" si="2"/>
        <v>0</v>
      </c>
      <c r="K49" s="57"/>
    </row>
    <row r="50" spans="2:11" s="52" customFormat="1" ht="15.75" thickBot="1" x14ac:dyDescent="0.3">
      <c r="B50" s="64"/>
      <c r="C50" s="72">
        <v>46</v>
      </c>
      <c r="D50" s="195"/>
      <c r="E50" s="70"/>
      <c r="F50" s="63" t="str">
        <f t="shared" si="0"/>
        <v>PASSED</v>
      </c>
      <c r="G50" s="201">
        <v>0</v>
      </c>
      <c r="H50" s="201">
        <v>0</v>
      </c>
      <c r="I50" s="67">
        <f t="shared" si="1"/>
        <v>0</v>
      </c>
      <c r="J50" s="67">
        <f t="shared" si="2"/>
        <v>0</v>
      </c>
      <c r="K50" s="57"/>
    </row>
    <row r="51" spans="2:11" s="52" customFormat="1" ht="15.75" thickBot="1" x14ac:dyDescent="0.3">
      <c r="B51" s="64"/>
      <c r="C51" s="65">
        <v>47</v>
      </c>
      <c r="D51" s="195"/>
      <c r="E51" s="70"/>
      <c r="F51" s="63" t="str">
        <f t="shared" si="0"/>
        <v>PASSED</v>
      </c>
      <c r="G51" s="201">
        <v>0</v>
      </c>
      <c r="H51" s="201">
        <v>0</v>
      </c>
      <c r="I51" s="67">
        <f>H51-$H$68</f>
        <v>0</v>
      </c>
      <c r="J51" s="67">
        <f t="shared" si="2"/>
        <v>0</v>
      </c>
      <c r="K51" s="57"/>
    </row>
    <row r="52" spans="2:11" s="52" customFormat="1" ht="15.75" thickBot="1" x14ac:dyDescent="0.3">
      <c r="B52" s="64"/>
      <c r="C52" s="72">
        <v>48</v>
      </c>
      <c r="D52" s="195"/>
      <c r="E52" s="70"/>
      <c r="F52" s="63" t="str">
        <f t="shared" si="0"/>
        <v>PASSED</v>
      </c>
      <c r="G52" s="201">
        <v>0</v>
      </c>
      <c r="H52" s="201">
        <v>0</v>
      </c>
      <c r="I52" s="67">
        <f t="shared" si="1"/>
        <v>0</v>
      </c>
      <c r="J52" s="67">
        <f t="shared" si="2"/>
        <v>0</v>
      </c>
      <c r="K52" s="57"/>
    </row>
    <row r="53" spans="2:11" s="52" customFormat="1" ht="15.75" thickBot="1" x14ac:dyDescent="0.3">
      <c r="B53" s="64"/>
      <c r="C53" s="65">
        <v>49</v>
      </c>
      <c r="D53" s="195"/>
      <c r="E53" s="70"/>
      <c r="F53" s="63" t="str">
        <f t="shared" si="0"/>
        <v>PASSED</v>
      </c>
      <c r="G53" s="201">
        <v>0</v>
      </c>
      <c r="H53" s="201">
        <v>0</v>
      </c>
      <c r="I53" s="67">
        <f t="shared" si="1"/>
        <v>0</v>
      </c>
      <c r="J53" s="67">
        <f t="shared" si="2"/>
        <v>0</v>
      </c>
      <c r="K53" s="57"/>
    </row>
    <row r="54" spans="2:11" s="52" customFormat="1" ht="15.75" thickBot="1" x14ac:dyDescent="0.3">
      <c r="B54" s="64"/>
      <c r="C54" s="72">
        <v>50</v>
      </c>
      <c r="D54" s="195"/>
      <c r="E54" s="70"/>
      <c r="F54" s="63" t="str">
        <f t="shared" si="0"/>
        <v>PASSED</v>
      </c>
      <c r="G54" s="201">
        <v>0</v>
      </c>
      <c r="H54" s="201">
        <v>0</v>
      </c>
      <c r="I54" s="67">
        <f t="shared" si="1"/>
        <v>0</v>
      </c>
      <c r="J54" s="67">
        <f t="shared" si="2"/>
        <v>0</v>
      </c>
      <c r="K54" s="57"/>
    </row>
    <row r="55" spans="2:11" s="52" customFormat="1" ht="15.75" thickBot="1" x14ac:dyDescent="0.3">
      <c r="B55" s="64"/>
      <c r="C55" s="65">
        <v>51</v>
      </c>
      <c r="D55" s="195"/>
      <c r="E55" s="70"/>
      <c r="F55" s="63" t="str">
        <f t="shared" si="0"/>
        <v>PASSED</v>
      </c>
      <c r="G55" s="201">
        <v>0</v>
      </c>
      <c r="H55" s="201">
        <v>0</v>
      </c>
      <c r="I55" s="67">
        <f t="shared" si="1"/>
        <v>0</v>
      </c>
      <c r="J55" s="67">
        <f t="shared" si="2"/>
        <v>0</v>
      </c>
      <c r="K55" s="57"/>
    </row>
    <row r="56" spans="2:11" s="52" customFormat="1" ht="15.75" thickBot="1" x14ac:dyDescent="0.3">
      <c r="B56" s="64"/>
      <c r="C56" s="72">
        <v>52</v>
      </c>
      <c r="D56" s="195"/>
      <c r="E56" s="70"/>
      <c r="F56" s="63" t="str">
        <f t="shared" si="0"/>
        <v>PASSED</v>
      </c>
      <c r="G56" s="201">
        <v>0</v>
      </c>
      <c r="H56" s="201">
        <v>0</v>
      </c>
      <c r="I56" s="67">
        <f t="shared" si="1"/>
        <v>0</v>
      </c>
      <c r="J56" s="67">
        <f t="shared" si="2"/>
        <v>0</v>
      </c>
      <c r="K56" s="57"/>
    </row>
    <row r="57" spans="2:11" s="52" customFormat="1" ht="15.75" thickBot="1" x14ac:dyDescent="0.3">
      <c r="B57" s="64"/>
      <c r="C57" s="65">
        <v>53</v>
      </c>
      <c r="D57" s="195"/>
      <c r="E57" s="70"/>
      <c r="F57" s="63" t="str">
        <f t="shared" si="0"/>
        <v>PASSED</v>
      </c>
      <c r="G57" s="201">
        <v>0</v>
      </c>
      <c r="H57" s="201">
        <v>0</v>
      </c>
      <c r="I57" s="67">
        <f t="shared" si="1"/>
        <v>0</v>
      </c>
      <c r="J57" s="67">
        <f t="shared" si="2"/>
        <v>0</v>
      </c>
      <c r="K57" s="57"/>
    </row>
    <row r="58" spans="2:11" s="52" customFormat="1" ht="15.75" thickBot="1" x14ac:dyDescent="0.3">
      <c r="B58" s="64"/>
      <c r="C58" s="72">
        <v>54</v>
      </c>
      <c r="D58" s="195"/>
      <c r="E58" s="70"/>
      <c r="F58" s="63" t="str">
        <f t="shared" si="0"/>
        <v>PASSED</v>
      </c>
      <c r="G58" s="201">
        <v>0</v>
      </c>
      <c r="H58" s="201">
        <v>0</v>
      </c>
      <c r="I58" s="67">
        <f t="shared" si="1"/>
        <v>0</v>
      </c>
      <c r="J58" s="67">
        <f t="shared" si="2"/>
        <v>0</v>
      </c>
      <c r="K58" s="57"/>
    </row>
    <row r="59" spans="2:11" s="52" customFormat="1" ht="15.75" thickBot="1" x14ac:dyDescent="0.3">
      <c r="B59" s="64"/>
      <c r="C59" s="65">
        <v>55</v>
      </c>
      <c r="D59" s="195"/>
      <c r="E59" s="70"/>
      <c r="F59" s="63" t="str">
        <f t="shared" si="0"/>
        <v>PASSED</v>
      </c>
      <c r="G59" s="201">
        <v>0</v>
      </c>
      <c r="H59" s="201">
        <v>0</v>
      </c>
      <c r="I59" s="67">
        <f>H59-$H$68</f>
        <v>0</v>
      </c>
      <c r="J59" s="67">
        <f t="shared" si="2"/>
        <v>0</v>
      </c>
      <c r="K59" s="57"/>
    </row>
    <row r="60" spans="2:11" s="52" customFormat="1" ht="15.75" thickBot="1" x14ac:dyDescent="0.3">
      <c r="B60" s="64"/>
      <c r="C60" s="72">
        <v>56</v>
      </c>
      <c r="D60" s="195"/>
      <c r="E60" s="70"/>
      <c r="F60" s="63" t="str">
        <f t="shared" si="0"/>
        <v>PASSED</v>
      </c>
      <c r="G60" s="201">
        <v>0</v>
      </c>
      <c r="H60" s="201">
        <v>0</v>
      </c>
      <c r="I60" s="67">
        <f t="shared" si="1"/>
        <v>0</v>
      </c>
      <c r="J60" s="67">
        <f t="shared" si="2"/>
        <v>0</v>
      </c>
      <c r="K60" s="57"/>
    </row>
    <row r="61" spans="2:11" s="52" customFormat="1" ht="15.75" thickBot="1" x14ac:dyDescent="0.3">
      <c r="B61" s="64"/>
      <c r="C61" s="65">
        <v>57</v>
      </c>
      <c r="D61" s="195"/>
      <c r="E61" s="70"/>
      <c r="F61" s="63" t="str">
        <f t="shared" si="0"/>
        <v>PASSED</v>
      </c>
      <c r="G61" s="201">
        <v>0</v>
      </c>
      <c r="H61" s="201">
        <v>0</v>
      </c>
      <c r="I61" s="67">
        <f t="shared" si="1"/>
        <v>0</v>
      </c>
      <c r="J61" s="67">
        <f t="shared" si="2"/>
        <v>0</v>
      </c>
      <c r="K61" s="57"/>
    </row>
    <row r="62" spans="2:11" s="52" customFormat="1" ht="15.75" thickBot="1" x14ac:dyDescent="0.3">
      <c r="B62" s="64"/>
      <c r="C62" s="72">
        <v>58</v>
      </c>
      <c r="D62" s="195"/>
      <c r="E62" s="70"/>
      <c r="F62" s="63" t="str">
        <f t="shared" si="0"/>
        <v>PASSED</v>
      </c>
      <c r="G62" s="201">
        <v>0</v>
      </c>
      <c r="H62" s="201">
        <v>0</v>
      </c>
      <c r="I62" s="67">
        <f t="shared" si="1"/>
        <v>0</v>
      </c>
      <c r="J62" s="67">
        <f t="shared" si="2"/>
        <v>0</v>
      </c>
      <c r="K62" s="57"/>
    </row>
    <row r="63" spans="2:11" s="52" customFormat="1" ht="15.75" thickBot="1" x14ac:dyDescent="0.3">
      <c r="B63" s="64"/>
      <c r="C63" s="65">
        <v>59</v>
      </c>
      <c r="D63" s="195"/>
      <c r="E63" s="70"/>
      <c r="F63" s="63" t="str">
        <f t="shared" si="0"/>
        <v>PASSED</v>
      </c>
      <c r="G63" s="201">
        <v>0</v>
      </c>
      <c r="H63" s="201">
        <v>0</v>
      </c>
      <c r="I63" s="67">
        <f t="shared" si="1"/>
        <v>0</v>
      </c>
      <c r="J63" s="67">
        <f t="shared" si="2"/>
        <v>0</v>
      </c>
      <c r="K63" s="57"/>
    </row>
    <row r="64" spans="2:11" s="52" customFormat="1" ht="15.75" thickBot="1" x14ac:dyDescent="0.3">
      <c r="B64" s="69"/>
      <c r="C64" s="110">
        <v>60</v>
      </c>
      <c r="D64" s="196"/>
      <c r="E64" s="97"/>
      <c r="F64" s="200" t="str">
        <f t="shared" si="0"/>
        <v>PASSED</v>
      </c>
      <c r="G64" s="201">
        <v>0</v>
      </c>
      <c r="H64" s="201">
        <v>0</v>
      </c>
      <c r="I64" s="74">
        <f>H64-$H$68</f>
        <v>0</v>
      </c>
      <c r="J64" s="74">
        <f t="shared" si="2"/>
        <v>0</v>
      </c>
      <c r="K64" s="57"/>
    </row>
    <row r="65" spans="1:13" s="52" customFormat="1" ht="15.75" thickBot="1" x14ac:dyDescent="0.3">
      <c r="A65" s="55"/>
      <c r="B65" s="55"/>
      <c r="C65" s="55"/>
      <c r="D65" s="55"/>
      <c r="F65" s="55"/>
      <c r="G65" s="55"/>
      <c r="H65" s="55"/>
      <c r="I65" s="98"/>
      <c r="J65" s="98"/>
      <c r="K65" s="57"/>
    </row>
    <row r="66" spans="1:13" s="52" customFormat="1" ht="16.5" x14ac:dyDescent="0.3">
      <c r="B66" s="99"/>
      <c r="C66" s="75" t="s">
        <v>49</v>
      </c>
      <c r="D66" s="76"/>
      <c r="E66" s="100"/>
      <c r="F66" s="77" t="s">
        <v>42</v>
      </c>
      <c r="G66" s="78">
        <f>SUM(G5:G64)</f>
        <v>0</v>
      </c>
      <c r="H66" s="78"/>
      <c r="I66" s="79"/>
      <c r="J66" s="79"/>
      <c r="K66" s="57"/>
    </row>
    <row r="67" spans="1:13" s="52" customFormat="1" ht="14.45" customHeight="1" x14ac:dyDescent="0.3">
      <c r="B67" s="64"/>
      <c r="C67" s="55" t="s">
        <v>56</v>
      </c>
      <c r="E67" s="101"/>
      <c r="F67" s="80" t="s">
        <v>50</v>
      </c>
      <c r="G67" s="81"/>
      <c r="H67" s="82">
        <f>SUM(H5:H64)</f>
        <v>0</v>
      </c>
      <c r="I67" s="81"/>
      <c r="J67" s="81"/>
    </row>
    <row r="68" spans="1:13" s="52" customFormat="1" ht="17.25" thickBot="1" x14ac:dyDescent="0.35">
      <c r="B68" s="73"/>
      <c r="C68" s="84" t="s">
        <v>51</v>
      </c>
      <c r="D68" s="102"/>
      <c r="E68" s="103"/>
      <c r="F68" s="85" t="s">
        <v>52</v>
      </c>
      <c r="G68" s="113"/>
      <c r="H68" s="198">
        <f>AVERAGE(H5:H64)</f>
        <v>0</v>
      </c>
      <c r="I68" s="113"/>
      <c r="J68" s="114"/>
      <c r="K68" s="104"/>
      <c r="L68" s="105"/>
    </row>
    <row r="69" spans="1:13" s="52" customFormat="1" x14ac:dyDescent="0.25">
      <c r="C69" s="111" t="s">
        <v>53</v>
      </c>
      <c r="G69" s="81"/>
      <c r="H69" s="81"/>
      <c r="I69" s="81"/>
      <c r="J69" s="81">
        <f>SUM(J5:J64)/(60-1)</f>
        <v>0</v>
      </c>
      <c r="K69" s="57"/>
      <c r="L69" s="83" t="s">
        <v>54</v>
      </c>
    </row>
    <row r="70" spans="1:13" s="52" customFormat="1" x14ac:dyDescent="0.25">
      <c r="C70" s="112" t="s">
        <v>55</v>
      </c>
      <c r="G70" s="81"/>
      <c r="H70" s="81"/>
      <c r="I70" s="81"/>
      <c r="J70" s="81">
        <f>SQRT(J69)</f>
        <v>0</v>
      </c>
      <c r="K70" s="57"/>
      <c r="L70" s="86">
        <f>_xlfn.STDEV.S(H5:H64)</f>
        <v>0</v>
      </c>
      <c r="M70" s="87">
        <f>IF(J70=L70=TRUE,1,0)</f>
        <v>1</v>
      </c>
    </row>
    <row r="71" spans="1:13" s="52" customFormat="1" x14ac:dyDescent="0.25">
      <c r="C71" s="112" t="s">
        <v>30</v>
      </c>
      <c r="F71" s="88"/>
      <c r="J71" s="115">
        <f>_xlfn.COVARIANCE.S(H5:H64,G5:G64)</f>
        <v>0</v>
      </c>
      <c r="K71" s="57"/>
    </row>
    <row r="72" spans="1:13" ht="5.45" customHeight="1" x14ac:dyDescent="0.25">
      <c r="C72" s="90"/>
      <c r="K72" s="57"/>
      <c r="L72"/>
    </row>
    <row r="73" spans="1:13" x14ac:dyDescent="0.25">
      <c r="C73" s="58"/>
      <c r="F73" s="88"/>
      <c r="J73" s="106"/>
      <c r="K73" s="57"/>
      <c r="L73"/>
    </row>
    <row r="74" spans="1:13" ht="5.45" customHeight="1" x14ac:dyDescent="0.25">
      <c r="C74" s="90"/>
      <c r="K74" s="57"/>
      <c r="L74"/>
    </row>
    <row r="75" spans="1:13" s="91" customFormat="1" x14ac:dyDescent="0.25">
      <c r="A75"/>
      <c r="B75" s="107"/>
      <c r="C75"/>
      <c r="D75"/>
      <c r="E75"/>
      <c r="F75" s="108"/>
      <c r="G75"/>
      <c r="H75"/>
      <c r="I75"/>
      <c r="J75"/>
      <c r="K75"/>
    </row>
  </sheetData>
  <conditionalFormatting sqref="F5:F64">
    <cfRule type="containsText" dxfId="0" priority="2" operator="containsText" text="PASSED">
      <formula>NOT(ISERROR(SEARCH("PASSED",F5)))</formula>
    </cfRule>
  </conditionalFormatting>
  <conditionalFormatting sqref="M70">
    <cfRule type="iconSet" priority="1">
      <iconSet iconSet="3Symbols2" showValue="0">
        <cfvo type="percent" val="0"/>
        <cfvo type="num" val="0" gte="0"/>
        <cfvo type="num" val="1"/>
      </iconSet>
    </cfRule>
  </conditionalFormatting>
  <pageMargins left="0.23622047244094491" right="0.23622047244094491" top="0.74803149606299213" bottom="0.74803149606299213" header="0.31496062992125984" footer="0.31496062992125984"/>
  <pageSetup paperSize="9" scale="78" fitToHeight="0" orientation="portrait" r:id="rId1"/>
  <headerFooter>
    <oddFooter>&amp;L&amp;F/&amp;A&amp;R&amp;P/&amp;N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F152-B00D-4591-AE65-B3555EB99D8E}">
  <sheetPr>
    <tabColor theme="0" tint="-4.9989318521683403E-2"/>
  </sheetPr>
  <dimension ref="B13:J100"/>
  <sheetViews>
    <sheetView showGridLines="0" topLeftCell="A69" zoomScale="132" zoomScaleNormal="132" workbookViewId="0">
      <selection activeCell="H88" sqref="H88"/>
    </sheetView>
  </sheetViews>
  <sheetFormatPr defaultRowHeight="15" x14ac:dyDescent="0.25"/>
  <cols>
    <col min="1" max="2" width="10.5703125" bestFit="1" customWidth="1"/>
    <col min="3" max="3" width="12.85546875" customWidth="1"/>
    <col min="4" max="4" width="12.5703125" customWidth="1"/>
  </cols>
  <sheetData>
    <row r="13" spans="2:10" x14ac:dyDescent="0.25">
      <c r="B13" s="91"/>
      <c r="C13" s="91"/>
      <c r="D13" s="91"/>
      <c r="E13" s="91"/>
      <c r="F13" s="91"/>
      <c r="G13" s="91"/>
      <c r="H13" s="91"/>
      <c r="I13" s="91"/>
      <c r="J13" s="91"/>
    </row>
    <row r="15" spans="2:10" x14ac:dyDescent="0.25">
      <c r="C15" t="s">
        <v>88</v>
      </c>
      <c r="D15" s="171">
        <f>_xlfn.COVARIANCE.S(G24:G83,F24:F83)</f>
        <v>0</v>
      </c>
      <c r="F15" s="91" t="s">
        <v>89</v>
      </c>
      <c r="G15" s="172" t="e">
        <f>(SUM(G24:G83)/SUM(F24:F83))</f>
        <v>#DIV/0!</v>
      </c>
    </row>
    <row r="16" spans="2:10" x14ac:dyDescent="0.25">
      <c r="C16" t="s">
        <v>90</v>
      </c>
      <c r="D16" s="188">
        <f>_xlfn.VAR.S(F24:F83)</f>
        <v>0</v>
      </c>
    </row>
    <row r="17" spans="2:8" ht="15.75" thickBot="1" x14ac:dyDescent="0.3"/>
    <row r="18" spans="2:8" ht="15.75" thickBot="1" x14ac:dyDescent="0.3">
      <c r="D18" s="173" t="e">
        <f>D15/D16</f>
        <v>#DIV/0!</v>
      </c>
      <c r="E18" s="174"/>
      <c r="F18" s="175" t="e">
        <f>G15/2</f>
        <v>#DIV/0!</v>
      </c>
      <c r="G18" s="176"/>
    </row>
    <row r="20" spans="2:8" ht="15.75" x14ac:dyDescent="0.25">
      <c r="C20" s="187"/>
      <c r="D20" s="177"/>
      <c r="E20" s="177"/>
      <c r="F20" s="177"/>
    </row>
    <row r="21" spans="2:8" x14ac:dyDescent="0.25">
      <c r="C21" s="178"/>
    </row>
    <row r="22" spans="2:8" ht="15.75" thickBot="1" x14ac:dyDescent="0.3"/>
    <row r="23" spans="2:8" x14ac:dyDescent="0.25">
      <c r="B23" s="179"/>
      <c r="C23" s="179"/>
      <c r="D23" s="181" t="s">
        <v>44</v>
      </c>
      <c r="E23" s="182" t="s">
        <v>45</v>
      </c>
      <c r="F23" s="182" t="s">
        <v>0</v>
      </c>
      <c r="G23" s="182" t="s">
        <v>91</v>
      </c>
      <c r="H23" s="221" t="s">
        <v>127</v>
      </c>
    </row>
    <row r="24" spans="2:8" x14ac:dyDescent="0.25">
      <c r="B24" s="180"/>
      <c r="C24" s="180"/>
      <c r="D24" s="183">
        <v>1</v>
      </c>
      <c r="E24" s="184">
        <f>Sample!D5</f>
        <v>0</v>
      </c>
      <c r="F24" s="184">
        <f>Sample!G5</f>
        <v>0</v>
      </c>
      <c r="G24" s="184">
        <f>Sample!H5</f>
        <v>0</v>
      </c>
      <c r="H24" s="222" t="e">
        <f>G24-SUM($G$24:$G$83)/SUM($F$24:$F$83)*F24</f>
        <v>#DIV/0!</v>
      </c>
    </row>
    <row r="25" spans="2:8" x14ac:dyDescent="0.25">
      <c r="B25" s="180"/>
      <c r="C25" s="180"/>
      <c r="D25" s="183">
        <v>2</v>
      </c>
      <c r="E25" s="184">
        <f>Sample!D6</f>
        <v>0</v>
      </c>
      <c r="F25" s="184">
        <f>Sample!G6</f>
        <v>0</v>
      </c>
      <c r="G25" s="184">
        <f>Sample!H6</f>
        <v>0</v>
      </c>
      <c r="H25" s="222" t="e">
        <f>G25-SUM($G$24:$G$83)/SUM($F$24:$F$83)*F25</f>
        <v>#DIV/0!</v>
      </c>
    </row>
    <row r="26" spans="2:8" x14ac:dyDescent="0.25">
      <c r="B26" s="180"/>
      <c r="C26" s="180"/>
      <c r="D26" s="183">
        <v>3</v>
      </c>
      <c r="E26" s="184">
        <f>Sample!D7</f>
        <v>0</v>
      </c>
      <c r="F26" s="184">
        <f>Sample!G7</f>
        <v>0</v>
      </c>
      <c r="G26" s="184">
        <f>Sample!H7</f>
        <v>0</v>
      </c>
      <c r="H26" s="222" t="e">
        <f t="shared" ref="H26:H83" si="0">G26-SUM($G$24:$G$83)/SUM($F$24:$F$83)*F26</f>
        <v>#DIV/0!</v>
      </c>
    </row>
    <row r="27" spans="2:8" x14ac:dyDescent="0.25">
      <c r="B27" s="180"/>
      <c r="C27" s="180"/>
      <c r="D27" s="183">
        <v>4</v>
      </c>
      <c r="E27" s="184">
        <f>Sample!D8</f>
        <v>0</v>
      </c>
      <c r="F27" s="184">
        <f>Sample!G8</f>
        <v>0</v>
      </c>
      <c r="G27" s="184">
        <f>Sample!H8</f>
        <v>0</v>
      </c>
      <c r="H27" s="222" t="e">
        <f t="shared" si="0"/>
        <v>#DIV/0!</v>
      </c>
    </row>
    <row r="28" spans="2:8" x14ac:dyDescent="0.25">
      <c r="B28" s="180"/>
      <c r="C28" s="180"/>
      <c r="D28" s="183">
        <v>5</v>
      </c>
      <c r="E28" s="184">
        <f>Sample!D9</f>
        <v>0</v>
      </c>
      <c r="F28" s="184">
        <f>Sample!G9</f>
        <v>0</v>
      </c>
      <c r="G28" s="184">
        <f>Sample!H9</f>
        <v>0</v>
      </c>
      <c r="H28" s="222" t="e">
        <f t="shared" si="0"/>
        <v>#DIV/0!</v>
      </c>
    </row>
    <row r="29" spans="2:8" x14ac:dyDescent="0.25">
      <c r="B29" s="180"/>
      <c r="C29" s="180"/>
      <c r="D29" s="183">
        <v>6</v>
      </c>
      <c r="E29" s="184">
        <f>Sample!D10</f>
        <v>0</v>
      </c>
      <c r="F29" s="184">
        <f>Sample!G10</f>
        <v>0</v>
      </c>
      <c r="G29" s="184">
        <f>Sample!H10</f>
        <v>0</v>
      </c>
      <c r="H29" s="222" t="e">
        <f t="shared" si="0"/>
        <v>#DIV/0!</v>
      </c>
    </row>
    <row r="30" spans="2:8" x14ac:dyDescent="0.25">
      <c r="B30" s="180"/>
      <c r="C30" s="180"/>
      <c r="D30" s="183">
        <v>7</v>
      </c>
      <c r="E30" s="184">
        <f>Sample!D11</f>
        <v>0</v>
      </c>
      <c r="F30" s="184">
        <f>Sample!G11</f>
        <v>0</v>
      </c>
      <c r="G30" s="184">
        <f>Sample!H11</f>
        <v>0</v>
      </c>
      <c r="H30" s="222" t="e">
        <f t="shared" si="0"/>
        <v>#DIV/0!</v>
      </c>
    </row>
    <row r="31" spans="2:8" x14ac:dyDescent="0.25">
      <c r="B31" s="180"/>
      <c r="C31" s="180"/>
      <c r="D31" s="183">
        <v>8</v>
      </c>
      <c r="E31" s="184">
        <f>Sample!D12</f>
        <v>0</v>
      </c>
      <c r="F31" s="184">
        <f>Sample!G12</f>
        <v>0</v>
      </c>
      <c r="G31" s="184">
        <f>Sample!H12</f>
        <v>0</v>
      </c>
      <c r="H31" s="222" t="e">
        <f t="shared" si="0"/>
        <v>#DIV/0!</v>
      </c>
    </row>
    <row r="32" spans="2:8" x14ac:dyDescent="0.25">
      <c r="B32" s="180"/>
      <c r="C32" s="180"/>
      <c r="D32" s="183">
        <v>9</v>
      </c>
      <c r="E32" s="184">
        <f>Sample!D13</f>
        <v>0</v>
      </c>
      <c r="F32" s="184">
        <f>Sample!G13</f>
        <v>0</v>
      </c>
      <c r="G32" s="184">
        <f>Sample!H13</f>
        <v>0</v>
      </c>
      <c r="H32" s="222" t="e">
        <f t="shared" si="0"/>
        <v>#DIV/0!</v>
      </c>
    </row>
    <row r="33" spans="2:8" x14ac:dyDescent="0.25">
      <c r="B33" s="180"/>
      <c r="C33" s="180"/>
      <c r="D33" s="183">
        <v>10</v>
      </c>
      <c r="E33" s="184">
        <f>Sample!D14</f>
        <v>0</v>
      </c>
      <c r="F33" s="184">
        <f>Sample!G14</f>
        <v>0</v>
      </c>
      <c r="G33" s="184">
        <f>Sample!H14</f>
        <v>0</v>
      </c>
      <c r="H33" s="222" t="e">
        <f t="shared" si="0"/>
        <v>#DIV/0!</v>
      </c>
    </row>
    <row r="34" spans="2:8" x14ac:dyDescent="0.25">
      <c r="B34" s="180"/>
      <c r="C34" s="180"/>
      <c r="D34" s="183">
        <v>11</v>
      </c>
      <c r="E34" s="184">
        <f>Sample!D15</f>
        <v>0</v>
      </c>
      <c r="F34" s="184">
        <f>Sample!G15</f>
        <v>0</v>
      </c>
      <c r="G34" s="184">
        <f>Sample!H15</f>
        <v>0</v>
      </c>
      <c r="H34" s="222" t="e">
        <f t="shared" si="0"/>
        <v>#DIV/0!</v>
      </c>
    </row>
    <row r="35" spans="2:8" x14ac:dyDescent="0.25">
      <c r="B35" s="180"/>
      <c r="C35" s="180"/>
      <c r="D35" s="183">
        <v>12</v>
      </c>
      <c r="E35" s="184">
        <f>Sample!D16</f>
        <v>0</v>
      </c>
      <c r="F35" s="184">
        <f>Sample!G16</f>
        <v>0</v>
      </c>
      <c r="G35" s="184">
        <f>Sample!H16</f>
        <v>0</v>
      </c>
      <c r="H35" s="222" t="e">
        <f t="shared" si="0"/>
        <v>#DIV/0!</v>
      </c>
    </row>
    <row r="36" spans="2:8" x14ac:dyDescent="0.25">
      <c r="B36" s="180"/>
      <c r="C36" s="180"/>
      <c r="D36" s="183">
        <v>13</v>
      </c>
      <c r="E36" s="184">
        <f>Sample!D17</f>
        <v>0</v>
      </c>
      <c r="F36" s="184">
        <f>Sample!G17</f>
        <v>0</v>
      </c>
      <c r="G36" s="184">
        <f>Sample!H17</f>
        <v>0</v>
      </c>
      <c r="H36" s="222" t="e">
        <f t="shared" si="0"/>
        <v>#DIV/0!</v>
      </c>
    </row>
    <row r="37" spans="2:8" x14ac:dyDescent="0.25">
      <c r="B37" s="180"/>
      <c r="C37" s="180"/>
      <c r="D37" s="183">
        <v>14</v>
      </c>
      <c r="E37" s="184">
        <f>Sample!D18</f>
        <v>0</v>
      </c>
      <c r="F37" s="184">
        <f>Sample!G18</f>
        <v>0</v>
      </c>
      <c r="G37" s="184">
        <f>Sample!H18</f>
        <v>0</v>
      </c>
      <c r="H37" s="222" t="e">
        <f t="shared" si="0"/>
        <v>#DIV/0!</v>
      </c>
    </row>
    <row r="38" spans="2:8" x14ac:dyDescent="0.25">
      <c r="B38" s="180"/>
      <c r="C38" s="180"/>
      <c r="D38" s="183">
        <v>15</v>
      </c>
      <c r="E38" s="184">
        <f>Sample!D19</f>
        <v>0</v>
      </c>
      <c r="F38" s="184">
        <f>Sample!G19</f>
        <v>0</v>
      </c>
      <c r="G38" s="184">
        <f>Sample!H19</f>
        <v>0</v>
      </c>
      <c r="H38" s="222" t="e">
        <f t="shared" si="0"/>
        <v>#DIV/0!</v>
      </c>
    </row>
    <row r="39" spans="2:8" x14ac:dyDescent="0.25">
      <c r="B39" s="180"/>
      <c r="C39" s="180"/>
      <c r="D39" s="183">
        <v>16</v>
      </c>
      <c r="E39" s="184">
        <f>Sample!D20</f>
        <v>0</v>
      </c>
      <c r="F39" s="184">
        <f>Sample!G20</f>
        <v>0</v>
      </c>
      <c r="G39" s="184">
        <f>Sample!H20</f>
        <v>0</v>
      </c>
      <c r="H39" s="222" t="e">
        <f t="shared" si="0"/>
        <v>#DIV/0!</v>
      </c>
    </row>
    <row r="40" spans="2:8" x14ac:dyDescent="0.25">
      <c r="B40" s="180"/>
      <c r="C40" s="180"/>
      <c r="D40" s="183">
        <v>17</v>
      </c>
      <c r="E40" s="184">
        <f>Sample!D21</f>
        <v>0</v>
      </c>
      <c r="F40" s="184">
        <f>Sample!G21</f>
        <v>0</v>
      </c>
      <c r="G40" s="184">
        <f>Sample!H21</f>
        <v>0</v>
      </c>
      <c r="H40" s="222" t="e">
        <f t="shared" si="0"/>
        <v>#DIV/0!</v>
      </c>
    </row>
    <row r="41" spans="2:8" x14ac:dyDescent="0.25">
      <c r="B41" s="180"/>
      <c r="C41" s="180"/>
      <c r="D41" s="183">
        <v>18</v>
      </c>
      <c r="E41" s="184">
        <f>Sample!D22</f>
        <v>0</v>
      </c>
      <c r="F41" s="184">
        <f>Sample!G22</f>
        <v>0</v>
      </c>
      <c r="G41" s="184">
        <f>Sample!H22</f>
        <v>0</v>
      </c>
      <c r="H41" s="222" t="e">
        <f t="shared" si="0"/>
        <v>#DIV/0!</v>
      </c>
    </row>
    <row r="42" spans="2:8" x14ac:dyDescent="0.25">
      <c r="B42" s="180"/>
      <c r="C42" s="180"/>
      <c r="D42" s="183">
        <v>19</v>
      </c>
      <c r="E42" s="184">
        <f>Sample!D23</f>
        <v>0</v>
      </c>
      <c r="F42" s="184">
        <f>Sample!G23</f>
        <v>0</v>
      </c>
      <c r="G42" s="184">
        <f>Sample!H23</f>
        <v>0</v>
      </c>
      <c r="H42" s="222" t="e">
        <f t="shared" si="0"/>
        <v>#DIV/0!</v>
      </c>
    </row>
    <row r="43" spans="2:8" x14ac:dyDescent="0.25">
      <c r="B43" s="180"/>
      <c r="C43" s="180"/>
      <c r="D43" s="183">
        <v>20</v>
      </c>
      <c r="E43" s="184">
        <f>Sample!D24</f>
        <v>0</v>
      </c>
      <c r="F43" s="184">
        <f>Sample!G24</f>
        <v>0</v>
      </c>
      <c r="G43" s="184">
        <f>Sample!H24</f>
        <v>0</v>
      </c>
      <c r="H43" s="222" t="e">
        <f t="shared" si="0"/>
        <v>#DIV/0!</v>
      </c>
    </row>
    <row r="44" spans="2:8" x14ac:dyDescent="0.25">
      <c r="B44" s="180"/>
      <c r="C44" s="180"/>
      <c r="D44" s="183">
        <v>21</v>
      </c>
      <c r="E44" s="184">
        <f>Sample!D25</f>
        <v>0</v>
      </c>
      <c r="F44" s="184">
        <f>Sample!G25</f>
        <v>0</v>
      </c>
      <c r="G44" s="184">
        <f>Sample!H25</f>
        <v>0</v>
      </c>
      <c r="H44" s="222" t="e">
        <f t="shared" si="0"/>
        <v>#DIV/0!</v>
      </c>
    </row>
    <row r="45" spans="2:8" x14ac:dyDescent="0.25">
      <c r="B45" s="180"/>
      <c r="C45" s="180"/>
      <c r="D45" s="183">
        <v>22</v>
      </c>
      <c r="E45" s="184">
        <f>Sample!D26</f>
        <v>0</v>
      </c>
      <c r="F45" s="184">
        <f>Sample!G26</f>
        <v>0</v>
      </c>
      <c r="G45" s="184">
        <f>Sample!H26</f>
        <v>0</v>
      </c>
      <c r="H45" s="222" t="e">
        <f t="shared" si="0"/>
        <v>#DIV/0!</v>
      </c>
    </row>
    <row r="46" spans="2:8" x14ac:dyDescent="0.25">
      <c r="B46" s="180"/>
      <c r="C46" s="180"/>
      <c r="D46" s="183">
        <v>23</v>
      </c>
      <c r="E46" s="184">
        <f>Sample!D27</f>
        <v>0</v>
      </c>
      <c r="F46" s="184">
        <f>Sample!G27</f>
        <v>0</v>
      </c>
      <c r="G46" s="184">
        <f>Sample!H27</f>
        <v>0</v>
      </c>
      <c r="H46" s="222" t="e">
        <f t="shared" si="0"/>
        <v>#DIV/0!</v>
      </c>
    </row>
    <row r="47" spans="2:8" x14ac:dyDescent="0.25">
      <c r="B47" s="180"/>
      <c r="C47" s="180"/>
      <c r="D47" s="183">
        <v>24</v>
      </c>
      <c r="E47" s="184">
        <f>Sample!D28</f>
        <v>0</v>
      </c>
      <c r="F47" s="184">
        <f>Sample!G28</f>
        <v>0</v>
      </c>
      <c r="G47" s="184">
        <f>Sample!H28</f>
        <v>0</v>
      </c>
      <c r="H47" s="222" t="e">
        <f t="shared" si="0"/>
        <v>#DIV/0!</v>
      </c>
    </row>
    <row r="48" spans="2:8" x14ac:dyDescent="0.25">
      <c r="B48" s="180"/>
      <c r="C48" s="180"/>
      <c r="D48" s="183">
        <v>25</v>
      </c>
      <c r="E48" s="184">
        <f>Sample!D29</f>
        <v>0</v>
      </c>
      <c r="F48" s="184">
        <f>Sample!G29</f>
        <v>0</v>
      </c>
      <c r="G48" s="184">
        <f>Sample!H29</f>
        <v>0</v>
      </c>
      <c r="H48" s="222" t="e">
        <f t="shared" si="0"/>
        <v>#DIV/0!</v>
      </c>
    </row>
    <row r="49" spans="2:8" x14ac:dyDescent="0.25">
      <c r="B49" s="180"/>
      <c r="C49" s="180"/>
      <c r="D49" s="183">
        <v>26</v>
      </c>
      <c r="E49" s="184">
        <f>Sample!D30</f>
        <v>0</v>
      </c>
      <c r="F49" s="184">
        <f>Sample!G30</f>
        <v>0</v>
      </c>
      <c r="G49" s="184">
        <f>Sample!H30</f>
        <v>0</v>
      </c>
      <c r="H49" s="222" t="e">
        <f t="shared" si="0"/>
        <v>#DIV/0!</v>
      </c>
    </row>
    <row r="50" spans="2:8" x14ac:dyDescent="0.25">
      <c r="B50" s="180"/>
      <c r="C50" s="180"/>
      <c r="D50" s="183">
        <v>27</v>
      </c>
      <c r="E50" s="184">
        <f>Sample!D31</f>
        <v>0</v>
      </c>
      <c r="F50" s="184">
        <f>Sample!G31</f>
        <v>0</v>
      </c>
      <c r="G50" s="184">
        <f>Sample!H31</f>
        <v>0</v>
      </c>
      <c r="H50" s="222" t="e">
        <f t="shared" si="0"/>
        <v>#DIV/0!</v>
      </c>
    </row>
    <row r="51" spans="2:8" x14ac:dyDescent="0.25">
      <c r="B51" s="180"/>
      <c r="C51" s="180"/>
      <c r="D51" s="183">
        <v>28</v>
      </c>
      <c r="E51" s="184">
        <f>Sample!D32</f>
        <v>0</v>
      </c>
      <c r="F51" s="184">
        <f>Sample!G32</f>
        <v>0</v>
      </c>
      <c r="G51" s="184">
        <f>Sample!H32</f>
        <v>0</v>
      </c>
      <c r="H51" s="222" t="e">
        <f t="shared" si="0"/>
        <v>#DIV/0!</v>
      </c>
    </row>
    <row r="52" spans="2:8" x14ac:dyDescent="0.25">
      <c r="B52" s="180"/>
      <c r="C52" s="180"/>
      <c r="D52" s="183">
        <v>29</v>
      </c>
      <c r="E52" s="184">
        <f>Sample!D33</f>
        <v>0</v>
      </c>
      <c r="F52" s="184">
        <f>Sample!G33</f>
        <v>0</v>
      </c>
      <c r="G52" s="184">
        <f>Sample!H33</f>
        <v>0</v>
      </c>
      <c r="H52" s="222" t="e">
        <f t="shared" si="0"/>
        <v>#DIV/0!</v>
      </c>
    </row>
    <row r="53" spans="2:8" x14ac:dyDescent="0.25">
      <c r="B53" s="180"/>
      <c r="C53" s="180"/>
      <c r="D53" s="183">
        <v>30</v>
      </c>
      <c r="E53" s="184">
        <f>Sample!D34</f>
        <v>0</v>
      </c>
      <c r="F53" s="184">
        <f>Sample!G34</f>
        <v>0</v>
      </c>
      <c r="G53" s="184">
        <f>Sample!H34</f>
        <v>0</v>
      </c>
      <c r="H53" s="222" t="e">
        <f t="shared" si="0"/>
        <v>#DIV/0!</v>
      </c>
    </row>
    <row r="54" spans="2:8" x14ac:dyDescent="0.25">
      <c r="B54" s="180"/>
      <c r="C54" s="180"/>
      <c r="D54" s="183">
        <v>31</v>
      </c>
      <c r="E54" s="184">
        <f>Sample!D35</f>
        <v>0</v>
      </c>
      <c r="F54" s="184">
        <f>Sample!G35</f>
        <v>0</v>
      </c>
      <c r="G54" s="184">
        <f>Sample!H35</f>
        <v>0</v>
      </c>
      <c r="H54" s="222" t="e">
        <f t="shared" si="0"/>
        <v>#DIV/0!</v>
      </c>
    </row>
    <row r="55" spans="2:8" x14ac:dyDescent="0.25">
      <c r="B55" s="180"/>
      <c r="C55" s="180"/>
      <c r="D55" s="183">
        <v>32</v>
      </c>
      <c r="E55" s="184">
        <f>Sample!D36</f>
        <v>0</v>
      </c>
      <c r="F55" s="184">
        <f>Sample!G36</f>
        <v>0</v>
      </c>
      <c r="G55" s="184">
        <f>Sample!H36</f>
        <v>0</v>
      </c>
      <c r="H55" s="222" t="e">
        <f t="shared" si="0"/>
        <v>#DIV/0!</v>
      </c>
    </row>
    <row r="56" spans="2:8" x14ac:dyDescent="0.25">
      <c r="B56" s="180"/>
      <c r="C56" s="180"/>
      <c r="D56" s="183">
        <v>33</v>
      </c>
      <c r="E56" s="184">
        <f>Sample!D37</f>
        <v>0</v>
      </c>
      <c r="F56" s="184">
        <f>Sample!G37</f>
        <v>0</v>
      </c>
      <c r="G56" s="184">
        <f>Sample!H37</f>
        <v>0</v>
      </c>
      <c r="H56" s="222" t="e">
        <f t="shared" si="0"/>
        <v>#DIV/0!</v>
      </c>
    </row>
    <row r="57" spans="2:8" x14ac:dyDescent="0.25">
      <c r="B57" s="180"/>
      <c r="C57" s="180"/>
      <c r="D57" s="183">
        <v>34</v>
      </c>
      <c r="E57" s="184">
        <f>Sample!D38</f>
        <v>0</v>
      </c>
      <c r="F57" s="184">
        <f>Sample!G38</f>
        <v>0</v>
      </c>
      <c r="G57" s="184">
        <f>Sample!H38</f>
        <v>0</v>
      </c>
      <c r="H57" s="222" t="e">
        <f t="shared" si="0"/>
        <v>#DIV/0!</v>
      </c>
    </row>
    <row r="58" spans="2:8" x14ac:dyDescent="0.25">
      <c r="B58" s="180"/>
      <c r="C58" s="180"/>
      <c r="D58" s="183">
        <v>35</v>
      </c>
      <c r="E58" s="184">
        <f>Sample!D39</f>
        <v>0</v>
      </c>
      <c r="F58" s="184">
        <f>Sample!G39</f>
        <v>0</v>
      </c>
      <c r="G58" s="184">
        <f>Sample!H39</f>
        <v>0</v>
      </c>
      <c r="H58" s="222" t="e">
        <f t="shared" si="0"/>
        <v>#DIV/0!</v>
      </c>
    </row>
    <row r="59" spans="2:8" x14ac:dyDescent="0.25">
      <c r="B59" s="180"/>
      <c r="C59" s="180"/>
      <c r="D59" s="183">
        <v>36</v>
      </c>
      <c r="E59" s="184">
        <f>Sample!D40</f>
        <v>0</v>
      </c>
      <c r="F59" s="184">
        <f>Sample!G40</f>
        <v>0</v>
      </c>
      <c r="G59" s="184">
        <f>Sample!H40</f>
        <v>0</v>
      </c>
      <c r="H59" s="222" t="e">
        <f t="shared" si="0"/>
        <v>#DIV/0!</v>
      </c>
    </row>
    <row r="60" spans="2:8" x14ac:dyDescent="0.25">
      <c r="B60" s="180"/>
      <c r="C60" s="180"/>
      <c r="D60" s="183">
        <v>37</v>
      </c>
      <c r="E60" s="184">
        <f>Sample!D41</f>
        <v>0</v>
      </c>
      <c r="F60" s="184">
        <f>Sample!G41</f>
        <v>0</v>
      </c>
      <c r="G60" s="184">
        <f>Sample!H41</f>
        <v>0</v>
      </c>
      <c r="H60" s="222" t="e">
        <f t="shared" si="0"/>
        <v>#DIV/0!</v>
      </c>
    </row>
    <row r="61" spans="2:8" x14ac:dyDescent="0.25">
      <c r="B61" s="180"/>
      <c r="C61" s="180"/>
      <c r="D61" s="183">
        <v>38</v>
      </c>
      <c r="E61" s="184">
        <f>Sample!D42</f>
        <v>0</v>
      </c>
      <c r="F61" s="184">
        <f>Sample!G42</f>
        <v>0</v>
      </c>
      <c r="G61" s="184">
        <f>Sample!H42</f>
        <v>0</v>
      </c>
      <c r="H61" s="222" t="e">
        <f t="shared" si="0"/>
        <v>#DIV/0!</v>
      </c>
    </row>
    <row r="62" spans="2:8" x14ac:dyDescent="0.25">
      <c r="B62" s="180"/>
      <c r="C62" s="180"/>
      <c r="D62" s="183">
        <v>39</v>
      </c>
      <c r="E62" s="184">
        <f>Sample!D43</f>
        <v>0</v>
      </c>
      <c r="F62" s="184">
        <f>Sample!G43</f>
        <v>0</v>
      </c>
      <c r="G62" s="184">
        <f>Sample!H43</f>
        <v>0</v>
      </c>
      <c r="H62" s="222" t="e">
        <f t="shared" si="0"/>
        <v>#DIV/0!</v>
      </c>
    </row>
    <row r="63" spans="2:8" x14ac:dyDescent="0.25">
      <c r="B63" s="180"/>
      <c r="C63" s="180"/>
      <c r="D63" s="183">
        <v>40</v>
      </c>
      <c r="E63" s="184">
        <f>Sample!D44</f>
        <v>0</v>
      </c>
      <c r="F63" s="184">
        <f>Sample!G44</f>
        <v>0</v>
      </c>
      <c r="G63" s="184">
        <f>Sample!H44</f>
        <v>0</v>
      </c>
      <c r="H63" s="222" t="e">
        <f t="shared" si="0"/>
        <v>#DIV/0!</v>
      </c>
    </row>
    <row r="64" spans="2:8" x14ac:dyDescent="0.25">
      <c r="B64" s="180"/>
      <c r="C64" s="180"/>
      <c r="D64" s="183">
        <v>41</v>
      </c>
      <c r="E64" s="184">
        <f>Sample!D45</f>
        <v>0</v>
      </c>
      <c r="F64" s="184">
        <f>Sample!G45</f>
        <v>0</v>
      </c>
      <c r="G64" s="184">
        <f>Sample!H45</f>
        <v>0</v>
      </c>
      <c r="H64" s="222" t="e">
        <f t="shared" si="0"/>
        <v>#DIV/0!</v>
      </c>
    </row>
    <row r="65" spans="2:8" x14ac:dyDescent="0.25">
      <c r="B65" s="180"/>
      <c r="C65" s="180"/>
      <c r="D65" s="183">
        <v>42</v>
      </c>
      <c r="E65" s="184">
        <f>Sample!D46</f>
        <v>0</v>
      </c>
      <c r="F65" s="184">
        <f>Sample!G46</f>
        <v>0</v>
      </c>
      <c r="G65" s="184">
        <f>Sample!H46</f>
        <v>0</v>
      </c>
      <c r="H65" s="222" t="e">
        <f t="shared" si="0"/>
        <v>#DIV/0!</v>
      </c>
    </row>
    <row r="66" spans="2:8" x14ac:dyDescent="0.25">
      <c r="B66" s="180"/>
      <c r="C66" s="180"/>
      <c r="D66" s="183">
        <v>43</v>
      </c>
      <c r="E66" s="184">
        <f>Sample!D47</f>
        <v>0</v>
      </c>
      <c r="F66" s="184">
        <f>Sample!G47</f>
        <v>0</v>
      </c>
      <c r="G66" s="184">
        <f>Sample!H47</f>
        <v>0</v>
      </c>
      <c r="H66" s="222" t="e">
        <f t="shared" si="0"/>
        <v>#DIV/0!</v>
      </c>
    </row>
    <row r="67" spans="2:8" x14ac:dyDescent="0.25">
      <c r="B67" s="180"/>
      <c r="C67" s="180"/>
      <c r="D67" s="183">
        <v>44</v>
      </c>
      <c r="E67" s="184">
        <f>Sample!D48</f>
        <v>0</v>
      </c>
      <c r="F67" s="184">
        <f>Sample!G48</f>
        <v>0</v>
      </c>
      <c r="G67" s="184">
        <f>Sample!H48</f>
        <v>0</v>
      </c>
      <c r="H67" s="222" t="e">
        <f t="shared" si="0"/>
        <v>#DIV/0!</v>
      </c>
    </row>
    <row r="68" spans="2:8" x14ac:dyDescent="0.25">
      <c r="B68" s="180"/>
      <c r="C68" s="180"/>
      <c r="D68" s="183">
        <v>45</v>
      </c>
      <c r="E68" s="184">
        <f>Sample!D49</f>
        <v>0</v>
      </c>
      <c r="F68" s="184">
        <f>Sample!G49</f>
        <v>0</v>
      </c>
      <c r="G68" s="184">
        <f>Sample!H49</f>
        <v>0</v>
      </c>
      <c r="H68" s="222" t="e">
        <f t="shared" si="0"/>
        <v>#DIV/0!</v>
      </c>
    </row>
    <row r="69" spans="2:8" x14ac:dyDescent="0.25">
      <c r="B69" s="180"/>
      <c r="C69" s="180"/>
      <c r="D69" s="183">
        <v>46</v>
      </c>
      <c r="E69" s="184">
        <f>Sample!D50</f>
        <v>0</v>
      </c>
      <c r="F69" s="184">
        <f>Sample!G50</f>
        <v>0</v>
      </c>
      <c r="G69" s="184">
        <f>Sample!H50</f>
        <v>0</v>
      </c>
      <c r="H69" s="222" t="e">
        <f t="shared" si="0"/>
        <v>#DIV/0!</v>
      </c>
    </row>
    <row r="70" spans="2:8" x14ac:dyDescent="0.25">
      <c r="B70" s="180"/>
      <c r="C70" s="180"/>
      <c r="D70" s="183">
        <v>47</v>
      </c>
      <c r="E70" s="184">
        <f>Sample!D51</f>
        <v>0</v>
      </c>
      <c r="F70" s="184">
        <f>Sample!G51</f>
        <v>0</v>
      </c>
      <c r="G70" s="184">
        <f>Sample!H51</f>
        <v>0</v>
      </c>
      <c r="H70" s="222" t="e">
        <f t="shared" si="0"/>
        <v>#DIV/0!</v>
      </c>
    </row>
    <row r="71" spans="2:8" x14ac:dyDescent="0.25">
      <c r="B71" s="180"/>
      <c r="C71" s="180"/>
      <c r="D71" s="183">
        <v>48</v>
      </c>
      <c r="E71" s="184">
        <f>Sample!D52</f>
        <v>0</v>
      </c>
      <c r="F71" s="184">
        <f>Sample!G52</f>
        <v>0</v>
      </c>
      <c r="G71" s="184">
        <f>Sample!H52</f>
        <v>0</v>
      </c>
      <c r="H71" s="222" t="e">
        <f t="shared" si="0"/>
        <v>#DIV/0!</v>
      </c>
    </row>
    <row r="72" spans="2:8" x14ac:dyDescent="0.25">
      <c r="B72" s="180"/>
      <c r="C72" s="180"/>
      <c r="D72" s="183">
        <v>49</v>
      </c>
      <c r="E72" s="184">
        <f>Sample!D53</f>
        <v>0</v>
      </c>
      <c r="F72" s="184">
        <f>Sample!G53</f>
        <v>0</v>
      </c>
      <c r="G72" s="184">
        <f>Sample!H53</f>
        <v>0</v>
      </c>
      <c r="H72" s="222" t="e">
        <f t="shared" si="0"/>
        <v>#DIV/0!</v>
      </c>
    </row>
    <row r="73" spans="2:8" x14ac:dyDescent="0.25">
      <c r="B73" s="180"/>
      <c r="C73" s="180"/>
      <c r="D73" s="183">
        <v>50</v>
      </c>
      <c r="E73" s="184">
        <f>Sample!D54</f>
        <v>0</v>
      </c>
      <c r="F73" s="184">
        <f>Sample!G54</f>
        <v>0</v>
      </c>
      <c r="G73" s="184">
        <f>Sample!H54</f>
        <v>0</v>
      </c>
      <c r="H73" s="222" t="e">
        <f t="shared" si="0"/>
        <v>#DIV/0!</v>
      </c>
    </row>
    <row r="74" spans="2:8" x14ac:dyDescent="0.25">
      <c r="B74" s="180"/>
      <c r="C74" s="180"/>
      <c r="D74" s="183">
        <v>51</v>
      </c>
      <c r="E74" s="184">
        <f>Sample!D55</f>
        <v>0</v>
      </c>
      <c r="F74" s="184">
        <f>Sample!G55</f>
        <v>0</v>
      </c>
      <c r="G74" s="184">
        <f>Sample!H55</f>
        <v>0</v>
      </c>
      <c r="H74" s="222" t="e">
        <f t="shared" si="0"/>
        <v>#DIV/0!</v>
      </c>
    </row>
    <row r="75" spans="2:8" x14ac:dyDescent="0.25">
      <c r="B75" s="180"/>
      <c r="C75" s="180"/>
      <c r="D75" s="183">
        <v>52</v>
      </c>
      <c r="E75" s="184">
        <f>Sample!D56</f>
        <v>0</v>
      </c>
      <c r="F75" s="184">
        <f>Sample!G56</f>
        <v>0</v>
      </c>
      <c r="G75" s="184">
        <f>Sample!H56</f>
        <v>0</v>
      </c>
      <c r="H75" s="222" t="e">
        <f t="shared" si="0"/>
        <v>#DIV/0!</v>
      </c>
    </row>
    <row r="76" spans="2:8" x14ac:dyDescent="0.25">
      <c r="B76" s="180"/>
      <c r="C76" s="180"/>
      <c r="D76" s="183">
        <v>53</v>
      </c>
      <c r="E76" s="184">
        <f>Sample!D57</f>
        <v>0</v>
      </c>
      <c r="F76" s="184">
        <f>Sample!G57</f>
        <v>0</v>
      </c>
      <c r="G76" s="184">
        <f>Sample!H57</f>
        <v>0</v>
      </c>
      <c r="H76" s="222" t="e">
        <f t="shared" si="0"/>
        <v>#DIV/0!</v>
      </c>
    </row>
    <row r="77" spans="2:8" x14ac:dyDescent="0.25">
      <c r="B77" s="180"/>
      <c r="C77" s="180"/>
      <c r="D77" s="183">
        <v>54</v>
      </c>
      <c r="E77" s="184">
        <f>Sample!D58</f>
        <v>0</v>
      </c>
      <c r="F77" s="184">
        <f>Sample!G58</f>
        <v>0</v>
      </c>
      <c r="G77" s="184">
        <f>Sample!H58</f>
        <v>0</v>
      </c>
      <c r="H77" s="222" t="e">
        <f t="shared" si="0"/>
        <v>#DIV/0!</v>
      </c>
    </row>
    <row r="78" spans="2:8" x14ac:dyDescent="0.25">
      <c r="B78" s="180"/>
      <c r="C78" s="180"/>
      <c r="D78" s="183">
        <v>55</v>
      </c>
      <c r="E78" s="184">
        <f>Sample!D59</f>
        <v>0</v>
      </c>
      <c r="F78" s="184">
        <f>Sample!G59</f>
        <v>0</v>
      </c>
      <c r="G78" s="184">
        <f>Sample!H59</f>
        <v>0</v>
      </c>
      <c r="H78" s="222" t="e">
        <f t="shared" si="0"/>
        <v>#DIV/0!</v>
      </c>
    </row>
    <row r="79" spans="2:8" x14ac:dyDescent="0.25">
      <c r="B79" s="180"/>
      <c r="C79" s="180"/>
      <c r="D79" s="183">
        <v>56</v>
      </c>
      <c r="E79" s="184">
        <f>Sample!D60</f>
        <v>0</v>
      </c>
      <c r="F79" s="184">
        <f>Sample!G60</f>
        <v>0</v>
      </c>
      <c r="G79" s="184">
        <f>Sample!H60</f>
        <v>0</v>
      </c>
      <c r="H79" s="222" t="e">
        <f t="shared" si="0"/>
        <v>#DIV/0!</v>
      </c>
    </row>
    <row r="80" spans="2:8" x14ac:dyDescent="0.25">
      <c r="B80" s="180"/>
      <c r="C80" s="180"/>
      <c r="D80" s="183">
        <v>57</v>
      </c>
      <c r="E80" s="184">
        <f>Sample!D61</f>
        <v>0</v>
      </c>
      <c r="F80" s="184">
        <f>Sample!G61</f>
        <v>0</v>
      </c>
      <c r="G80" s="184">
        <f>Sample!H61</f>
        <v>0</v>
      </c>
      <c r="H80" s="222" t="e">
        <f t="shared" si="0"/>
        <v>#DIV/0!</v>
      </c>
    </row>
    <row r="81" spans="2:8" x14ac:dyDescent="0.25">
      <c r="B81" s="180"/>
      <c r="C81" s="180"/>
      <c r="D81" s="183">
        <v>58</v>
      </c>
      <c r="E81" s="184">
        <f>Sample!D62</f>
        <v>0</v>
      </c>
      <c r="F81" s="184">
        <f>Sample!G62</f>
        <v>0</v>
      </c>
      <c r="G81" s="184">
        <f>Sample!H62</f>
        <v>0</v>
      </c>
      <c r="H81" s="222" t="e">
        <f t="shared" si="0"/>
        <v>#DIV/0!</v>
      </c>
    </row>
    <row r="82" spans="2:8" x14ac:dyDescent="0.25">
      <c r="B82" s="180"/>
      <c r="C82" s="180"/>
      <c r="D82" s="183">
        <v>59</v>
      </c>
      <c r="E82" s="184">
        <f>Sample!D63</f>
        <v>0</v>
      </c>
      <c r="F82" s="184">
        <f>Sample!G63</f>
        <v>0</v>
      </c>
      <c r="G82" s="184">
        <f>Sample!H63</f>
        <v>0</v>
      </c>
      <c r="H82" s="222" t="e">
        <f t="shared" si="0"/>
        <v>#DIV/0!</v>
      </c>
    </row>
    <row r="83" spans="2:8" ht="15.75" thickBot="1" x14ac:dyDescent="0.3">
      <c r="B83" s="180"/>
      <c r="C83" s="180"/>
      <c r="D83" s="185">
        <v>60</v>
      </c>
      <c r="E83" s="186">
        <f>Sample!D64</f>
        <v>0</v>
      </c>
      <c r="F83" s="186">
        <f>Sample!G64</f>
        <v>0</v>
      </c>
      <c r="G83" s="186">
        <f>Sample!H64</f>
        <v>0</v>
      </c>
      <c r="H83" s="223" t="e">
        <f t="shared" si="0"/>
        <v>#DIV/0!</v>
      </c>
    </row>
    <row r="84" spans="2:8" ht="15.75" thickBot="1" x14ac:dyDescent="0.3">
      <c r="B84" s="180"/>
      <c r="C84" s="180"/>
      <c r="G84" s="225" t="s">
        <v>128</v>
      </c>
      <c r="H84" s="224" t="e">
        <f>AVERAGE(H24:H83)</f>
        <v>#DIV/0!</v>
      </c>
    </row>
    <row r="85" spans="2:8" x14ac:dyDescent="0.25">
      <c r="B85" s="180"/>
      <c r="C85" s="180"/>
      <c r="G85" s="222"/>
      <c r="H85" s="226"/>
    </row>
    <row r="86" spans="2:8" x14ac:dyDescent="0.25">
      <c r="B86" s="180"/>
      <c r="C86" s="180"/>
      <c r="G86" s="227" t="s">
        <v>130</v>
      </c>
      <c r="H86" s="222" t="e">
        <f>_xlfn.VAR.S(H24:H83)</f>
        <v>#DIV/0!</v>
      </c>
    </row>
    <row r="87" spans="2:8" ht="15.75" thickBot="1" x14ac:dyDescent="0.3">
      <c r="B87" s="180"/>
      <c r="C87" s="180"/>
      <c r="G87" s="228" t="s">
        <v>129</v>
      </c>
      <c r="H87" s="223" t="e">
        <f>SQRT(H86)</f>
        <v>#DIV/0!</v>
      </c>
    </row>
    <row r="88" spans="2:8" x14ac:dyDescent="0.25">
      <c r="B88" s="180"/>
      <c r="C88" s="180"/>
    </row>
    <row r="89" spans="2:8" x14ac:dyDescent="0.25">
      <c r="B89" s="180"/>
      <c r="C89" s="180"/>
    </row>
    <row r="90" spans="2:8" x14ac:dyDescent="0.25">
      <c r="B90" s="180"/>
      <c r="C90" s="180"/>
    </row>
    <row r="91" spans="2:8" x14ac:dyDescent="0.25">
      <c r="B91" s="180"/>
      <c r="C91" s="180"/>
    </row>
    <row r="92" spans="2:8" x14ac:dyDescent="0.25">
      <c r="B92" s="180"/>
      <c r="C92" s="180"/>
    </row>
    <row r="93" spans="2:8" x14ac:dyDescent="0.25">
      <c r="B93" s="180"/>
      <c r="C93" s="180"/>
    </row>
    <row r="94" spans="2:8" x14ac:dyDescent="0.25">
      <c r="B94" s="180"/>
      <c r="C94" s="180"/>
    </row>
    <row r="95" spans="2:8" x14ac:dyDescent="0.25">
      <c r="B95" s="180"/>
      <c r="C95" s="180"/>
    </row>
    <row r="96" spans="2:8" x14ac:dyDescent="0.25">
      <c r="B96" s="180"/>
      <c r="C96" s="180"/>
    </row>
    <row r="97" spans="2:3" x14ac:dyDescent="0.25">
      <c r="B97" s="180"/>
      <c r="C97" s="180"/>
    </row>
    <row r="98" spans="2:3" x14ac:dyDescent="0.25">
      <c r="B98" s="180"/>
      <c r="C98" s="180"/>
    </row>
    <row r="99" spans="2:3" x14ac:dyDescent="0.25">
      <c r="B99" s="180"/>
      <c r="C99" s="180"/>
    </row>
    <row r="100" spans="2:3" x14ac:dyDescent="0.25">
      <c r="B100" s="180"/>
      <c r="C100" s="18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Evaluation</vt:lpstr>
      <vt:lpstr>Sample Parameters</vt:lpstr>
      <vt:lpstr>Sample</vt:lpstr>
      <vt:lpstr>Estimation Model</vt:lpstr>
      <vt:lpstr>Evaluation!Print_Area</vt:lpstr>
      <vt:lpstr>Sample!Print_Area</vt:lpstr>
      <vt:lpstr>'Sample Parameters'!Print_Area</vt:lpstr>
      <vt:lpstr>Sample!Print_Titles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DODET Sarah (ECFIN)</dc:creator>
  <cp:lastModifiedBy>SCHULZ Daniel (ECFIN)</cp:lastModifiedBy>
  <cp:lastPrinted>2022-10-29T17:09:38Z</cp:lastPrinted>
  <dcterms:created xsi:type="dcterms:W3CDTF">2022-10-28T06:13:53Z</dcterms:created>
  <dcterms:modified xsi:type="dcterms:W3CDTF">2025-03-18T15:32:27Z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2022-10-28T06:13:54Z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3c1cdb9a-cbd6-4330-b353-61c414543ff4</vt:lpwstr>
  </property>
  <property fmtid="{D5CDD505-2E9C-101B-9397-08002B2CF9AE}" pid="8" name="MSIP_Label_6bd9ddd1-4d20-43f6-abfa-fc3c07406f94_ContentBits">
    <vt:lpwstr>0</vt:lpwstr>
  </property>
</Properties>
</file>